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bbezerra\Desktop\EDITAIS - SFMSA\"/>
    </mc:Choice>
  </mc:AlternateContent>
  <xr:revisionPtr revIDLastSave="0" documentId="8_{87477992-2F2F-4BB6-A342-4348EB25E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ções" sheetId="1" r:id="rId1"/>
    <sheet name="Dados da Proposta" sheetId="2" r:id="rId2"/>
    <sheet name="Mão de Obra" sheetId="3" r:id="rId3"/>
    <sheet name="Encargos" sheetId="4" r:id="rId4"/>
    <sheet name="Benefícios" sheetId="5" r:id="rId5"/>
    <sheet name="Escala e Cobertura" sheetId="6" r:id="rId6"/>
    <sheet name="Materiais" sheetId="7" r:id="rId7"/>
    <sheet name="Uniformes e EPIs" sheetId="8" r:id="rId8"/>
    <sheet name="Equipamentos" sheetId="9" r:id="rId9"/>
    <sheet name="Indiretos Tributos Lucro" sheetId="10" r:id="rId10"/>
    <sheet name="Resumo e Exequibilidade" sheetId="11" r:id="rId11"/>
    <sheet name="Dimensionamento" sheetId="12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0" i="12" l="1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B24" i="11"/>
  <c r="B21" i="11"/>
  <c r="B20" i="11"/>
  <c r="B15" i="11"/>
  <c r="B14" i="11"/>
  <c r="B7" i="11"/>
  <c r="F33" i="9"/>
  <c r="J33" i="9" s="1"/>
  <c r="F32" i="9"/>
  <c r="J32" i="9" s="1"/>
  <c r="F31" i="9"/>
  <c r="J31" i="9" s="1"/>
  <c r="F30" i="9"/>
  <c r="J30" i="9" s="1"/>
  <c r="F29" i="9"/>
  <c r="J29" i="9" s="1"/>
  <c r="F28" i="9"/>
  <c r="J28" i="9" s="1"/>
  <c r="F27" i="9"/>
  <c r="J27" i="9" s="1"/>
  <c r="F26" i="9"/>
  <c r="J26" i="9" s="1"/>
  <c r="F25" i="9"/>
  <c r="J25" i="9" s="1"/>
  <c r="F24" i="9"/>
  <c r="J24" i="9" s="1"/>
  <c r="F23" i="9"/>
  <c r="J23" i="9" s="1"/>
  <c r="F22" i="9"/>
  <c r="J22" i="9" s="1"/>
  <c r="F21" i="9"/>
  <c r="J21" i="9" s="1"/>
  <c r="F20" i="9"/>
  <c r="J20" i="9" s="1"/>
  <c r="F19" i="9"/>
  <c r="J19" i="9" s="1"/>
  <c r="F18" i="9"/>
  <c r="J18" i="9" s="1"/>
  <c r="F17" i="9"/>
  <c r="J17" i="9" s="1"/>
  <c r="F16" i="9"/>
  <c r="J16" i="9" s="1"/>
  <c r="F15" i="9"/>
  <c r="J15" i="9" s="1"/>
  <c r="F14" i="9"/>
  <c r="J14" i="9" s="1"/>
  <c r="F13" i="9"/>
  <c r="J13" i="9" s="1"/>
  <c r="F12" i="9"/>
  <c r="J12" i="9" s="1"/>
  <c r="F11" i="9"/>
  <c r="J11" i="9" s="1"/>
  <c r="F10" i="9"/>
  <c r="J10" i="9" s="1"/>
  <c r="F9" i="9"/>
  <c r="J9" i="9" s="1"/>
  <c r="F8" i="9"/>
  <c r="J8" i="9" s="1"/>
  <c r="F7" i="9"/>
  <c r="J7" i="9" s="1"/>
  <c r="F6" i="9"/>
  <c r="J6" i="9" s="1"/>
  <c r="F5" i="9"/>
  <c r="J5" i="9" s="1"/>
  <c r="F4" i="9"/>
  <c r="J4" i="9" s="1"/>
  <c r="J35" i="9" s="1"/>
  <c r="B10" i="11" s="1"/>
  <c r="G43" i="8"/>
  <c r="H43" i="8" s="1"/>
  <c r="G42" i="8"/>
  <c r="H42" i="8" s="1"/>
  <c r="G41" i="8"/>
  <c r="H41" i="8" s="1"/>
  <c r="G40" i="8"/>
  <c r="H40" i="8" s="1"/>
  <c r="G39" i="8"/>
  <c r="H39" i="8" s="1"/>
  <c r="H38" i="8"/>
  <c r="G38" i="8"/>
  <c r="G37" i="8"/>
  <c r="H37" i="8" s="1"/>
  <c r="G36" i="8"/>
  <c r="H36" i="8" s="1"/>
  <c r="G35" i="8"/>
  <c r="H35" i="8" s="1"/>
  <c r="G34" i="8"/>
  <c r="H34" i="8" s="1"/>
  <c r="G33" i="8"/>
  <c r="H33" i="8" s="1"/>
  <c r="G32" i="8"/>
  <c r="H32" i="8" s="1"/>
  <c r="G31" i="8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H24" i="8" s="1"/>
  <c r="G23" i="8"/>
  <c r="H23" i="8" s="1"/>
  <c r="G22" i="8"/>
  <c r="H22" i="8" s="1"/>
  <c r="G21" i="8"/>
  <c r="H21" i="8" s="1"/>
  <c r="G20" i="8"/>
  <c r="H20" i="8" s="1"/>
  <c r="H19" i="8"/>
  <c r="G19" i="8"/>
  <c r="G18" i="8"/>
  <c r="H18" i="8" s="1"/>
  <c r="G17" i="8"/>
  <c r="H17" i="8" s="1"/>
  <c r="G16" i="8"/>
  <c r="H16" i="8" s="1"/>
  <c r="G15" i="8"/>
  <c r="H15" i="8" s="1"/>
  <c r="G14" i="8"/>
  <c r="H14" i="8" s="1"/>
  <c r="G13" i="8"/>
  <c r="H13" i="8" s="1"/>
  <c r="G12" i="8"/>
  <c r="H12" i="8" s="1"/>
  <c r="G11" i="8"/>
  <c r="H11" i="8" s="1"/>
  <c r="G10" i="8"/>
  <c r="H10" i="8" s="1"/>
  <c r="G9" i="8"/>
  <c r="H9" i="8" s="1"/>
  <c r="G8" i="8"/>
  <c r="H8" i="8" s="1"/>
  <c r="G7" i="8"/>
  <c r="H7" i="8" s="1"/>
  <c r="G6" i="8"/>
  <c r="H6" i="8" s="1"/>
  <c r="G5" i="8"/>
  <c r="H5" i="8" s="1"/>
  <c r="G4" i="8"/>
  <c r="H4" i="8" s="1"/>
  <c r="H45" i="8" s="1"/>
  <c r="B9" i="11" s="1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55" i="7" s="1"/>
  <c r="B8" i="11" s="1"/>
  <c r="K15" i="6"/>
  <c r="E10" i="6"/>
  <c r="F10" i="6" s="1"/>
  <c r="H10" i="6" s="1"/>
  <c r="E9" i="6"/>
  <c r="F9" i="6" s="1"/>
  <c r="H9" i="6" s="1"/>
  <c r="E8" i="6"/>
  <c r="F8" i="6" s="1"/>
  <c r="H8" i="6" s="1"/>
  <c r="E7" i="6"/>
  <c r="F7" i="6" s="1"/>
  <c r="H7" i="6" s="1"/>
  <c r="E6" i="6"/>
  <c r="F6" i="6" s="1"/>
  <c r="H6" i="6" s="1"/>
  <c r="E5" i="6"/>
  <c r="F5" i="6" s="1"/>
  <c r="H5" i="6" s="1"/>
  <c r="E4" i="6"/>
  <c r="F4" i="6" s="1"/>
  <c r="H4" i="6" s="1"/>
  <c r="H33" i="5"/>
  <c r="G33" i="5"/>
  <c r="I33" i="5" s="1"/>
  <c r="H32" i="5"/>
  <c r="G32" i="5"/>
  <c r="I32" i="5" s="1"/>
  <c r="H31" i="5"/>
  <c r="G31" i="5"/>
  <c r="I31" i="5" s="1"/>
  <c r="H30" i="5"/>
  <c r="G30" i="5"/>
  <c r="I30" i="5" s="1"/>
  <c r="H29" i="5"/>
  <c r="G29" i="5"/>
  <c r="I29" i="5" s="1"/>
  <c r="H28" i="5"/>
  <c r="G28" i="5"/>
  <c r="I28" i="5" s="1"/>
  <c r="H27" i="5"/>
  <c r="G27" i="5"/>
  <c r="I27" i="5" s="1"/>
  <c r="H26" i="5"/>
  <c r="G26" i="5"/>
  <c r="I26" i="5" s="1"/>
  <c r="H25" i="5"/>
  <c r="G25" i="5"/>
  <c r="I25" i="5" s="1"/>
  <c r="H24" i="5"/>
  <c r="G24" i="5"/>
  <c r="I24" i="5" s="1"/>
  <c r="H23" i="5"/>
  <c r="G23" i="5"/>
  <c r="I23" i="5" s="1"/>
  <c r="H22" i="5"/>
  <c r="G22" i="5"/>
  <c r="I22" i="5" s="1"/>
  <c r="H21" i="5"/>
  <c r="G21" i="5"/>
  <c r="I21" i="5" s="1"/>
  <c r="H20" i="5"/>
  <c r="G20" i="5"/>
  <c r="I20" i="5" s="1"/>
  <c r="H19" i="5"/>
  <c r="G19" i="5"/>
  <c r="I19" i="5" s="1"/>
  <c r="H18" i="5"/>
  <c r="G18" i="5"/>
  <c r="I18" i="5" s="1"/>
  <c r="H17" i="5"/>
  <c r="I17" i="5" s="1"/>
  <c r="G17" i="5"/>
  <c r="H16" i="5"/>
  <c r="G16" i="5"/>
  <c r="I16" i="5" s="1"/>
  <c r="H15" i="5"/>
  <c r="G15" i="5"/>
  <c r="I15" i="5" s="1"/>
  <c r="H14" i="5"/>
  <c r="G14" i="5"/>
  <c r="I14" i="5" s="1"/>
  <c r="H13" i="5"/>
  <c r="G13" i="5"/>
  <c r="I13" i="5" s="1"/>
  <c r="H12" i="5"/>
  <c r="G12" i="5"/>
  <c r="I12" i="5" s="1"/>
  <c r="H11" i="5"/>
  <c r="G11" i="5"/>
  <c r="I11" i="5" s="1"/>
  <c r="H10" i="5"/>
  <c r="G10" i="5"/>
  <c r="I10" i="5" s="1"/>
  <c r="H9" i="5"/>
  <c r="G9" i="5"/>
  <c r="I9" i="5" s="1"/>
  <c r="H8" i="5"/>
  <c r="G8" i="5"/>
  <c r="I8" i="5" s="1"/>
  <c r="H7" i="5"/>
  <c r="G7" i="5"/>
  <c r="I7" i="5" s="1"/>
  <c r="H6" i="5"/>
  <c r="G6" i="5"/>
  <c r="I6" i="5" s="1"/>
  <c r="H5" i="5"/>
  <c r="G5" i="5"/>
  <c r="I5" i="5" s="1"/>
  <c r="H4" i="5"/>
  <c r="G4" i="5"/>
  <c r="I4" i="5" s="1"/>
  <c r="H23" i="3"/>
  <c r="I23" i="3" s="1"/>
  <c r="H22" i="3"/>
  <c r="I22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H15" i="3"/>
  <c r="I15" i="3" s="1"/>
  <c r="H14" i="3"/>
  <c r="I14" i="3" s="1"/>
  <c r="H13" i="3"/>
  <c r="I13" i="3" s="1"/>
  <c r="H12" i="3"/>
  <c r="I12" i="3" s="1"/>
  <c r="H11" i="3"/>
  <c r="I11" i="3" s="1"/>
  <c r="H10" i="3"/>
  <c r="I10" i="3" s="1"/>
  <c r="H9" i="3"/>
  <c r="I9" i="3" s="1"/>
  <c r="H8" i="3"/>
  <c r="I8" i="3" s="1"/>
  <c r="H7" i="3"/>
  <c r="I7" i="3" s="1"/>
  <c r="H6" i="3"/>
  <c r="I6" i="3" s="1"/>
  <c r="H5" i="3"/>
  <c r="I5" i="3" s="1"/>
  <c r="H4" i="3"/>
  <c r="I4" i="3" s="1"/>
  <c r="B25" i="2"/>
  <c r="B24" i="2"/>
  <c r="B11" i="2"/>
  <c r="D7" i="11" l="1"/>
  <c r="D10" i="11"/>
  <c r="D9" i="11"/>
  <c r="D8" i="11"/>
  <c r="C9" i="10"/>
  <c r="E9" i="10" s="1"/>
  <c r="C8" i="10"/>
  <c r="E8" i="10" s="1"/>
  <c r="C11" i="10"/>
  <c r="E11" i="10" s="1"/>
  <c r="C10" i="10"/>
  <c r="E10" i="10" s="1"/>
  <c r="B22" i="11"/>
  <c r="I35" i="5"/>
  <c r="B6" i="11" s="1"/>
  <c r="I24" i="3"/>
  <c r="D6" i="11" l="1"/>
  <c r="B4" i="11"/>
  <c r="C19" i="4"/>
  <c r="E19" i="4" s="1"/>
  <c r="C18" i="4"/>
  <c r="E18" i="4" s="1"/>
  <c r="C17" i="4"/>
  <c r="E17" i="4" s="1"/>
  <c r="C16" i="4"/>
  <c r="E16" i="4" s="1"/>
  <c r="C15" i="4"/>
  <c r="E15" i="4" s="1"/>
  <c r="C14" i="4"/>
  <c r="E14" i="4" s="1"/>
  <c r="C13" i="4"/>
  <c r="E13" i="4" s="1"/>
  <c r="C12" i="4"/>
  <c r="E12" i="4" s="1"/>
  <c r="C11" i="4"/>
  <c r="E11" i="4" s="1"/>
  <c r="C10" i="4"/>
  <c r="E10" i="4" s="1"/>
  <c r="C9" i="4"/>
  <c r="E9" i="4" s="1"/>
  <c r="C8" i="4"/>
  <c r="E8" i="4" s="1"/>
  <c r="C7" i="4"/>
  <c r="E7" i="4" s="1"/>
  <c r="C6" i="4"/>
  <c r="E6" i="4" s="1"/>
  <c r="C5" i="4"/>
  <c r="E5" i="4" s="1"/>
  <c r="C4" i="4"/>
  <c r="E4" i="4" s="1"/>
  <c r="D4" i="11" l="1"/>
  <c r="E21" i="4"/>
  <c r="C4" i="10" l="1"/>
  <c r="E4" i="10" s="1"/>
  <c r="C12" i="10" s="1"/>
  <c r="E12" i="10" s="1"/>
  <c r="C7" i="10"/>
  <c r="E7" i="10" s="1"/>
  <c r="C5" i="10"/>
  <c r="E5" i="10" s="1"/>
  <c r="C6" i="10"/>
  <c r="E6" i="10" s="1"/>
  <c r="B5" i="11"/>
  <c r="B23" i="11" l="1"/>
  <c r="D5" i="11"/>
  <c r="E14" i="10"/>
  <c r="B11" i="11" s="1"/>
  <c r="B12" i="11" s="1"/>
  <c r="C5" i="11" s="1"/>
  <c r="C9" i="11" l="1"/>
  <c r="B16" i="11"/>
  <c r="B17" i="11" s="1"/>
  <c r="C7" i="11"/>
  <c r="B18" i="11"/>
  <c r="C10" i="11"/>
  <c r="C8" i="11"/>
  <c r="C6" i="11"/>
  <c r="C4" i="11"/>
  <c r="C11" i="11"/>
  <c r="D11" i="11"/>
  <c r="D12" i="11" s="1"/>
</calcChain>
</file>

<file path=xl/sharedStrings.xml><?xml version="1.0" encoding="utf-8"?>
<sst xmlns="http://schemas.openxmlformats.org/spreadsheetml/2006/main" count="783" uniqueCount="365">
  <si>
    <t>MODELO DE PLANILHA DE CUSTOS E FORMAÇÃO DE PREÇOS – PE 003/2026</t>
  </si>
  <si>
    <t>FINALIDADE</t>
  </si>
  <si>
    <t>ORIENTAÇÃO</t>
  </si>
  <si>
    <t>Objeto</t>
  </si>
  <si>
    <t>Prestação de serviços de limpeza, asseio e conservação predial nos Cemitérios Municipais de Santo André, conforme edital/termo de referência.</t>
  </si>
  <si>
    <t>Uso</t>
  </si>
  <si>
    <t>Modelo editável para apresentação da memória de cálculo pelas licitantes. Preencher as células amarelas; células verdes contêm fórmulas.</t>
  </si>
  <si>
    <t>Princípio</t>
  </si>
  <si>
    <t>Preenchimento-base realizado com premissas referenciais; atualizar os valores conforme a CCT vigente do SIEMACO ABC, cotações e documentos efetivos antes da entrega.</t>
  </si>
  <si>
    <t>CCT</t>
  </si>
  <si>
    <t>CCT base informada: SIEMACO ABC. Confirmar número, vigência, data-base, pisos, benefícios e demais cláusulas econômicas do instrumento aplicável.</t>
  </si>
  <si>
    <t>Escala</t>
  </si>
  <si>
    <t>Demonstrar a cobertura efetiva da escala, inclusive DSR/folgas, férias, ausências e substituições, sem dupla contagem.</t>
  </si>
  <si>
    <t>Materiais</t>
  </si>
  <si>
    <t>Materiais preenchidos com valores referenciais; substituir por cotações válidas.</t>
  </si>
  <si>
    <t>Equipamentos</t>
  </si>
  <si>
    <t>Informar quantidade, aquisição/locação, vida útil, depreciação/amortização, manutenção e custo mensal.</t>
  </si>
  <si>
    <t>Tributos</t>
  </si>
  <si>
    <t>Alíquotas preenchidas como premissas; confirmar regime tributário e legislação aplicável.</t>
  </si>
  <si>
    <t>Exequibilidade</t>
  </si>
  <si>
    <t>O resumo compara o preço proposto com o custo calculado. Valor proposto abaixo do custo calculado exige justificativa/comprovação.</t>
  </si>
  <si>
    <t>Saneamento</t>
  </si>
  <si>
    <t>Erros formais de preenchimento podem ser corrigidos quando juridicamente admissível sem majoração do preço ofertado e desde que o preço suporte todos os custos.</t>
  </si>
  <si>
    <t>Referência 1</t>
  </si>
  <si>
    <t>Lei nº 14.133/2021, art. 59 – https://www.planalto.gov.br/ccivil_03/_ato2019-2022/2021/lei/l14133.htm</t>
  </si>
  <si>
    <t>Referência 2</t>
  </si>
  <si>
    <t>IN SEGES/MP nº 5/2017, Anexo VII-A e VII-D – https://www.gov.br/compras/pt-br/acesso-a-informacao/legislacao/instrucoes-normativas/instrucao-normativa-no-5-de-26-de-maio-de-2017-atualizada</t>
  </si>
  <si>
    <t>Referência 3</t>
  </si>
  <si>
    <t>Orientações gerais para planilha de custos e formação de preços – https://www.gov.br/compras/pt-br/agente-publico/orientacoes-e-procedimentos/11-orientacoes-gerais-para-planilha-de-custos-e-formacao-de-precos</t>
  </si>
  <si>
    <t>Parâmetros fixos do TR</t>
  </si>
  <si>
    <t>Prestação ininterrupta de segunda a domingo, inclusive feriados; escala 6x1 com folga rotativa; jornada semanal máxima de 44h e limite de 7h20 diárias por trabalhador.</t>
  </si>
  <si>
    <t>Cobertura</t>
  </si>
  <si>
    <t>A proposta deve prever folguistas/cobertura. Ausências devem ser supridas em até 2 horas; não programar horas extras habituais para cobrir folgas ordinárias.</t>
  </si>
  <si>
    <t>Quadro sugerido</t>
  </si>
  <si>
    <t>Por cemitério: 4 auxiliares/agentes de higienização + 1 encarregado/líder, diariamente. Limpador de vidros: volante. A licitante deve demonstrar a suficiência do quadro e da produtividade.</t>
  </si>
  <si>
    <t>Horários</t>
  </si>
  <si>
    <t>08h00 às 17h00 e/ou 09h00 às 18h00; horários podem ser alterados pela Administração.</t>
  </si>
  <si>
    <t>Ferramentas/equipamentos</t>
  </si>
  <si>
    <t>Responsabilidade da contratada: rastelos, vassourões, carrinhos de mão com pneu maciço, sopradores e demais ferramentas/equipamentos necessários; substituição de avariados em até 24h.</t>
  </si>
  <si>
    <t>Resíduos</t>
  </si>
  <si>
    <t>Sacos de lixo são fornecidos pela contratada; material varrido deve ser removido no mesmo dia e destinado ao local indicado pela contratante.</t>
  </si>
  <si>
    <t>Uniformes/EPI/EPC</t>
  </si>
  <si>
    <t>Equipe treinada, uniformizada, com crachá; vestimenta, calçados, bonés, capas protetoras e equipamentos de segurança quando exigidos; EPI e EPC durante a execução.</t>
  </si>
  <si>
    <t>Domingos/feriados</t>
  </si>
  <si>
    <t>Priorizar higienização contínua de sanitários públicos e recolhimento de detritos; restringir/proibir equipamentos ruidosos próximos a capelas, velórios e ritos.</t>
  </si>
  <si>
    <t>Produtividade</t>
  </si>
  <si>
    <t>O edital não fixa coeficientes numéricos: exige produtividade adequada à necessidade do SFMSA e compatível com a execução. Por isso, a produtividade permanece campo editável e deve ser justificada.</t>
  </si>
  <si>
    <t>Alerta de consistência</t>
  </si>
  <si>
    <t>O TR (págs. 22-23) registra almoxarifado/galpão como frequência DIÁRIA, enquanto o Anexo IV (págs. 47-49) registra SEMANAL. Antes da publicação desta planilha como anexo oficial, recomenda-se uniformizar formalmente essa frequência no instrumento convocatório/esclarecimento.</t>
  </si>
  <si>
    <t>Referência 4</t>
  </si>
  <si>
    <t>Edital PE 003/2026 – SFMSA, Anexo I (Termo de Referência), págs. 21-43; Anexo IV, págs. 47-50.</t>
  </si>
  <si>
    <t>Referência 5</t>
  </si>
  <si>
    <t>Portal de Compras de Santo André – https://e-compras.santoandre.sp.gov.br/</t>
  </si>
  <si>
    <t>DADOS DA LICITANTE E DA PROPOSTA</t>
  </si>
  <si>
    <t>Campo</t>
  </si>
  <si>
    <t>Preenchimento</t>
  </si>
  <si>
    <t>Unidade/Observação</t>
  </si>
  <si>
    <t>Controle</t>
  </si>
  <si>
    <t>Razão social</t>
  </si>
  <si>
    <t>LICITANTE A CONFIRMAR</t>
  </si>
  <si>
    <t>CNPJ</t>
  </si>
  <si>
    <t>CNPJ A CONFIRMAR</t>
  </si>
  <si>
    <t>Processo</t>
  </si>
  <si>
    <t>0103/2026</t>
  </si>
  <si>
    <t>Pregão Eletrônico</t>
  </si>
  <si>
    <t>003/2026</t>
  </si>
  <si>
    <t>Data da proposta</t>
  </si>
  <si>
    <t>dd/mm/aaaa</t>
  </si>
  <si>
    <t>Prazo contratual</t>
  </si>
  <si>
    <t>meses</t>
  </si>
  <si>
    <t>Valor global proposto</t>
  </si>
  <si>
    <t>R$</t>
  </si>
  <si>
    <t>Valor mensal proposto</t>
  </si>
  <si>
    <t>Município/UF</t>
  </si>
  <si>
    <t>Santo André/SP</t>
  </si>
  <si>
    <t>CCT/ACT/Dissídio – identificação</t>
  </si>
  <si>
    <t>CCT SIEMACO ABC – instrumento coletivo específico a confirmar</t>
  </si>
  <si>
    <t>Vigência/Data-base</t>
  </si>
  <si>
    <t>Vigência/data-base da CCT SIEMACO ABC – confirmar no instrumento vigente</t>
  </si>
  <si>
    <t>Sindicato profissional</t>
  </si>
  <si>
    <t>SIEMACO ABC</t>
  </si>
  <si>
    <t>Sindicato patronal</t>
  </si>
  <si>
    <t>Sindicato patronal – confirmar conforme CCT aplicável</t>
  </si>
  <si>
    <t>Regime tributário</t>
  </si>
  <si>
    <t>Regime tributário – confirmar</t>
  </si>
  <si>
    <t>ISS (%)</t>
  </si>
  <si>
    <t>%</t>
  </si>
  <si>
    <t>PIS (%)</t>
  </si>
  <si>
    <t>COFINS (%)</t>
  </si>
  <si>
    <t>CPRB/Outros (%)</t>
  </si>
  <si>
    <t>Valor estimado/teto do certame</t>
  </si>
  <si>
    <t>Valor total estimado divulgado no aviso/PNCP; confirmar versão vigente do edital.</t>
  </si>
  <si>
    <t>Diferença proposta x teto</t>
  </si>
  <si>
    <t>Controle do teto</t>
  </si>
  <si>
    <t>MÓDULO 1 – REMUNERAÇÃO E QUANTITATIVO DE MÃO DE OBRA</t>
  </si>
  <si>
    <t>Função</t>
  </si>
  <si>
    <t>Qtde empregados</t>
  </si>
  <si>
    <t>Salário-base</t>
  </si>
  <si>
    <t>Insalubridade</t>
  </si>
  <si>
    <t>Periculosidade</t>
  </si>
  <si>
    <t>Adic. noturno</t>
  </si>
  <si>
    <t>Outros adicionais</t>
  </si>
  <si>
    <t>Remuneração/emp.</t>
  </si>
  <si>
    <t>Custo mensal remun.</t>
  </si>
  <si>
    <t>Jornada sem.</t>
  </si>
  <si>
    <t>CCT/Fonte</t>
  </si>
  <si>
    <t>Observação</t>
  </si>
  <si>
    <t>Ativo?</t>
  </si>
  <si>
    <t>Agente de higienização – Assunção</t>
  </si>
  <si>
    <t>44h</t>
  </si>
  <si>
    <t>6x1</t>
  </si>
  <si>
    <t>CCT SIEMACO ABC – piso/adicionais a confirmar</t>
  </si>
  <si>
    <t>Aplicar piso, benefícios, jornada e demais cláusulas da CCT SIEMACO ABC vigente.</t>
  </si>
  <si>
    <t>Sim</t>
  </si>
  <si>
    <t>Encarregado/Líder – Assunção</t>
  </si>
  <si>
    <t>Agente de higienização – Camilópolis</t>
  </si>
  <si>
    <t>Encarregado/Líder – Camilópolis</t>
  </si>
  <si>
    <t>Agente de higienização – Vila Pires</t>
  </si>
  <si>
    <t>Encarregado/Líder – Vila Pires</t>
  </si>
  <si>
    <t>Limpador de vidros volante</t>
  </si>
  <si>
    <t>TOTAL MENSAL – REMUNERAÇÃO</t>
  </si>
  <si>
    <t>MÓDULOS 2, 3 E 4 – ENCARGOS, PROVISÕES E REPOSIÇÕES</t>
  </si>
  <si>
    <t>Grupo</t>
  </si>
  <si>
    <t>Rubrica</t>
  </si>
  <si>
    <t>Base de cálculo mensal</t>
  </si>
  <si>
    <t>Alíquota/Percentual</t>
  </si>
  <si>
    <t>Valor mensal</t>
  </si>
  <si>
    <t>Fonte/Justificativa</t>
  </si>
  <si>
    <t>Obrigatória?</t>
  </si>
  <si>
    <t>2.1</t>
  </si>
  <si>
    <t>13º salário</t>
  </si>
  <si>
    <t>CCT SIEMACO ABC / legislação – validar alíquota e incidência</t>
  </si>
  <si>
    <t>Premissa referencial; validar com CCT/regime.</t>
  </si>
  <si>
    <t>Férias + 1/3</t>
  </si>
  <si>
    <t>2.2</t>
  </si>
  <si>
    <t>INSS patronal</t>
  </si>
  <si>
    <t>FGTS</t>
  </si>
  <si>
    <t>RAT/SAT ajustado</t>
  </si>
  <si>
    <t>Salário-Educação</t>
  </si>
  <si>
    <t>Sistema S/INCRA/SEBRAE</t>
  </si>
  <si>
    <t>2.3</t>
  </si>
  <si>
    <t>Incidências sobre 13º/férias</t>
  </si>
  <si>
    <t>3</t>
  </si>
  <si>
    <t>Aviso prévio trabalhado</t>
  </si>
  <si>
    <t>Aviso prévio indenizado</t>
  </si>
  <si>
    <t>Multa FGTS/Rescisões</t>
  </si>
  <si>
    <t>4</t>
  </si>
  <si>
    <t>Férias – reposição do ausente</t>
  </si>
  <si>
    <t>Ausências legais</t>
  </si>
  <si>
    <t>Licença-paternidade/maternidade</t>
  </si>
  <si>
    <t>Acidente de trabalho</t>
  </si>
  <si>
    <t>Outras reposições</t>
  </si>
  <si>
    <t>TOTAL MENSAL – ENCARGOS/PROVISÕES</t>
  </si>
  <si>
    <t>MÓDULO 5 – BENEFÍCIOS MENSAIS E DIÁRIOS</t>
  </si>
  <si>
    <t>Benefício</t>
  </si>
  <si>
    <t>Qtde beneficiários</t>
  </si>
  <si>
    <t>Valor unitário</t>
  </si>
  <si>
    <t>Dias/mês</t>
  </si>
  <si>
    <t>Desconto empregado</t>
  </si>
  <si>
    <t>Custo bruto</t>
  </si>
  <si>
    <t>Desconto total</t>
  </si>
  <si>
    <t>Custo líquido mensal</t>
  </si>
  <si>
    <t>Fonte/CCT</t>
  </si>
  <si>
    <t>Agentes – 3 cemitérios</t>
  </si>
  <si>
    <t>Vale-transporte</t>
  </si>
  <si>
    <t>CCT SIEMACO ABC – valores/descontos a confirmar</t>
  </si>
  <si>
    <t>Líderes – 3 cemitérios</t>
  </si>
  <si>
    <t>Limpadores volantes</t>
  </si>
  <si>
    <t>Todos</t>
  </si>
  <si>
    <t>Vale-refeição</t>
  </si>
  <si>
    <t>TOTAL MENSAL – BENEFÍCIOS</t>
  </si>
  <si>
    <t>DEMONSTRAÇÃO DA ESCALA, FOLGAS E COBERTURA</t>
  </si>
  <si>
    <t>TR: serviços 7 dias/semana, inclusive feriados; 44h semanais, limite de 7h20/dia, folga rotativa e cobertura de ausências em até 2h. Quadro abaixo é o sugerido no TR e deve ser compatibilizado com a proposta.</t>
  </si>
  <si>
    <t>Postos simultâneos necessários</t>
  </si>
  <si>
    <t>Dias/semana de cobertura</t>
  </si>
  <si>
    <t>Dias trabalhados/emp./sem.</t>
  </si>
  <si>
    <t>Fator mínimo teórico</t>
  </si>
  <si>
    <t>Empregados equivalentes</t>
  </si>
  <si>
    <t>Empregados informados</t>
  </si>
  <si>
    <t>Déficit teórico</t>
  </si>
  <si>
    <t>Folguistas/Substitutos incluídos?</t>
  </si>
  <si>
    <t>Qtde folguistas</t>
  </si>
  <si>
    <t>Custo mensal folguistas</t>
  </si>
  <si>
    <t>Origem do custo unitário</t>
  </si>
  <si>
    <t>Justificativa operacional</t>
  </si>
  <si>
    <t>Mão de Obra</t>
  </si>
  <si>
    <t>TR sugere 4 agentes diariamente; prever cobertura 6x1.</t>
  </si>
  <si>
    <t>TR sugere 1 encarregado diariamente; prever cobertura 6x1.</t>
  </si>
  <si>
    <t>Volante para os 3 cemitérios; dimensionar conforme frequência trimestral e segurança.</t>
  </si>
  <si>
    <t>TOTAL MENSAL – FOLGUISTAS/SUBSTITUTOS NÃO INCLUÍDOS EM OUTRO MÓDULO</t>
  </si>
  <si>
    <t>MATERIAIS, SANEANTES E CONSUMÍVEIS</t>
  </si>
  <si>
    <t>Item</t>
  </si>
  <si>
    <t>Especificação</t>
  </si>
  <si>
    <t>Unidade</t>
  </si>
  <si>
    <t>Consumo mensal</t>
  </si>
  <si>
    <t>Preço unitário</t>
  </si>
  <si>
    <t>Custo mensal</t>
  </si>
  <si>
    <t>Fonte/Cotação</t>
  </si>
  <si>
    <t>Data da cotação</t>
  </si>
  <si>
    <t>Local de uso</t>
  </si>
  <si>
    <t>Detergente neutro</t>
  </si>
  <si>
    <t>L</t>
  </si>
  <si>
    <t>120</t>
  </si>
  <si>
    <t>Cotação referencial</t>
  </si>
  <si>
    <t>Todos os cemitérios</t>
  </si>
  <si>
    <t>Confirmar por cotação válida.</t>
  </si>
  <si>
    <t>Desinfetante</t>
  </si>
  <si>
    <t>Sanitários e áreas internas</t>
  </si>
  <si>
    <t>Água sanitária</t>
  </si>
  <si>
    <t>Sanitários e pisos</t>
  </si>
  <si>
    <t>Multiuso</t>
  </si>
  <si>
    <t>Áreas internas</t>
  </si>
  <si>
    <t>Sacos para resíduos 100L</t>
  </si>
  <si>
    <t>un</t>
  </si>
  <si>
    <t>Coleta diária</t>
  </si>
  <si>
    <t>Panos/estopas</t>
  </si>
  <si>
    <t>kg</t>
  </si>
  <si>
    <t>Vassouras/rodos</t>
  </si>
  <si>
    <t>Luvas descartáveis</t>
  </si>
  <si>
    <t>cx</t>
  </si>
  <si>
    <t>Sanitários</t>
  </si>
  <si>
    <t>Papel toalha/insumos sanitários</t>
  </si>
  <si>
    <t>Outros consumíveis</t>
  </si>
  <si>
    <t>mês</t>
  </si>
  <si>
    <t>Premissa referencial</t>
  </si>
  <si>
    <t>Reserva operacional</t>
  </si>
  <si>
    <t>TOTAL MENSAL – MATERIAIS/SANEANTES</t>
  </si>
  <si>
    <t>UNIFORMES E EQUIPAMENTOS DE PROTEÇÃO INDIVIDUAL</t>
  </si>
  <si>
    <t>Tipo</t>
  </si>
  <si>
    <t>Qtde por empregado/ano</t>
  </si>
  <si>
    <t>Custo anual</t>
  </si>
  <si>
    <t>Periodicidade</t>
  </si>
  <si>
    <t>CA/Fonte</t>
  </si>
  <si>
    <t>Uniforme</t>
  </si>
  <si>
    <t>Camisa/calça</t>
  </si>
  <si>
    <t>Anual</t>
  </si>
  <si>
    <t>EPI</t>
  </si>
  <si>
    <t>Calçado de segurança</t>
  </si>
  <si>
    <t>CA a confirmar</t>
  </si>
  <si>
    <t>Luva de proteção</t>
  </si>
  <si>
    <t>Semestral</t>
  </si>
  <si>
    <t>Óculos/protetor facial</t>
  </si>
  <si>
    <t>Protetor auricular</t>
  </si>
  <si>
    <t>Trimestral</t>
  </si>
  <si>
    <t>Capa de chuva</t>
  </si>
  <si>
    <t>Boné/crachá</t>
  </si>
  <si>
    <t>TOTAL MENSAL – UNIFORMES E EPIs</t>
  </si>
  <si>
    <t>EQUIPAMENTOS, MÁQUINAS, FERRAMENTAS E UTENSÍLIOS</t>
  </si>
  <si>
    <t>Qtde</t>
  </si>
  <si>
    <t>Modalidade</t>
  </si>
  <si>
    <t>Valor aquisição/unit.</t>
  </si>
  <si>
    <t>Vida útil (meses)</t>
  </si>
  <si>
    <t>Depreciação mensal</t>
  </si>
  <si>
    <t>Locação mensal/unit.</t>
  </si>
  <si>
    <t>Manutenção mensal</t>
  </si>
  <si>
    <t>Reposição/consumíveis</t>
  </si>
  <si>
    <t>Custo mensal total</t>
  </si>
  <si>
    <t>Fonte</t>
  </si>
  <si>
    <t>Carrinho de mão</t>
  </si>
  <si>
    <t>2</t>
  </si>
  <si>
    <t>Aquisição</t>
  </si>
  <si>
    <t>Ferramentas TR</t>
  </si>
  <si>
    <t>Validar quantitativos e cotações.</t>
  </si>
  <si>
    <t>Soprador</t>
  </si>
  <si>
    <t>Aspirador profissional</t>
  </si>
  <si>
    <t>Lavadora de alta pressão</t>
  </si>
  <si>
    <t>Roçadeira</t>
  </si>
  <si>
    <t>Kit ferramentas manuais</t>
  </si>
  <si>
    <t>6</t>
  </si>
  <si>
    <t>Escada/itens de segurança</t>
  </si>
  <si>
    <t>TOTAL MENSAL – EQUIPAMENTOS</t>
  </si>
  <si>
    <t>CUSTOS INDIRETOS, TRIBUTOS E LUCRO</t>
  </si>
  <si>
    <t>Base mensal</t>
  </si>
  <si>
    <t>Percentual</t>
  </si>
  <si>
    <t>Fonte/Regime</t>
  </si>
  <si>
    <t>Incluído no preço?</t>
  </si>
  <si>
    <t>Custos indiretos</t>
  </si>
  <si>
    <t>Administração/supervisão</t>
  </si>
  <si>
    <t>Incluído</t>
  </si>
  <si>
    <t>Seguro/garantias</t>
  </si>
  <si>
    <t>Despesas financeiras</t>
  </si>
  <si>
    <t>Outros indiretos</t>
  </si>
  <si>
    <t>ISS</t>
  </si>
  <si>
    <t>Dados da Proposta – ISS</t>
  </si>
  <si>
    <t>Confirmar alíquota municipal</t>
  </si>
  <si>
    <t>PIS</t>
  </si>
  <si>
    <t>Dados da Proposta – PIS</t>
  </si>
  <si>
    <t>Confirmar regime</t>
  </si>
  <si>
    <t>COFINS</t>
  </si>
  <si>
    <t>Dados da Proposta – COFINS</t>
  </si>
  <si>
    <t>CPRB/Outros</t>
  </si>
  <si>
    <t>Dados da Proposta – CPRB/Outros</t>
  </si>
  <si>
    <t>Lucro</t>
  </si>
  <si>
    <t>Lucro/margem</t>
  </si>
  <si>
    <t>Margem de lucro referencial</t>
  </si>
  <si>
    <t>TOTAL MENSAL – INDIRETOS, TRIBUTOS E LUCRO</t>
  </si>
  <si>
    <t>RESUMO DA FORMAÇÃO DO PREÇO E TESTES DE CONSISTÊNCIA</t>
  </si>
  <si>
    <t>Componente</t>
  </si>
  <si>
    <t>% do custo calculado</t>
  </si>
  <si>
    <t>Custo contratual</t>
  </si>
  <si>
    <t>Status/Controle</t>
  </si>
  <si>
    <t>Remuneração</t>
  </si>
  <si>
    <t>Encargos/provisões</t>
  </si>
  <si>
    <t>Benefícios</t>
  </si>
  <si>
    <t>Folguistas/substitutos</t>
  </si>
  <si>
    <t>Materiais/saneantes</t>
  </si>
  <si>
    <t>Uniformes/EPIs</t>
  </si>
  <si>
    <t>Indiretos/tributos/lucro</t>
  </si>
  <si>
    <t>CUSTO TOTAL CALCULADO</t>
  </si>
  <si>
    <t>Preço mensal proposto</t>
  </si>
  <si>
    <t>Preço global proposto</t>
  </si>
  <si>
    <t>Margem mensal (preço - custo)</t>
  </si>
  <si>
    <t>Margem %</t>
  </si>
  <si>
    <t>Teste de exequibilidade aritmética</t>
  </si>
  <si>
    <t>Teste: composição detalhada</t>
  </si>
  <si>
    <t>Teste: tributos informados</t>
  </si>
  <si>
    <t>Teste: escala/cobertura</t>
  </si>
  <si>
    <t>Teste: custos zerados críticos</t>
  </si>
  <si>
    <t>Teste: dimensionamento físico</t>
  </si>
  <si>
    <t>DIMENSIONAMENTO FÍSICO DOS SERVIÇOS / PRODUTIVIDADE</t>
  </si>
  <si>
    <t>Áreas e frequências pré-preenchidas conforme TR/Anexo IV. Produtividade e empregados adotados são informados pela licitante, com justificativa técnica. Escala: 6x1.</t>
  </si>
  <si>
    <t>Local/Cemitério</t>
  </si>
  <si>
    <t>Tipo de área/serviço</t>
  </si>
  <si>
    <t>Área/Quantidade</t>
  </si>
  <si>
    <t>Frequência</t>
  </si>
  <si>
    <t>Produtividade por empregado/dia</t>
  </si>
  <si>
    <t>Unid. produtividade</t>
  </si>
  <si>
    <t>Empregados teóricos</t>
  </si>
  <si>
    <t>Empregados adotados</t>
  </si>
  <si>
    <t>Fonte/Referência</t>
  </si>
  <si>
    <t>Justificativa</t>
  </si>
  <si>
    <t>Cemitério da Saudade (Assunção)</t>
  </si>
  <si>
    <t>Áreas internas – pisos frios</t>
  </si>
  <si>
    <t>m²</t>
  </si>
  <si>
    <t>Diária</t>
  </si>
  <si>
    <t>m²/empregado/dia</t>
  </si>
  <si>
    <t>TR p.22 / Anexo IV</t>
  </si>
  <si>
    <t>Informar produtividade adotada e memória técnica.</t>
  </si>
  <si>
    <t>Almoxarifado / Galpão</t>
  </si>
  <si>
    <t>Diária (TR) / Semanal (Anexo IV)</t>
  </si>
  <si>
    <t>TR p.22; Anexo IV p.47</t>
  </si>
  <si>
    <t>Há divergência documental de frequência; licitante deve precificar de modo compatível com o TR e esclarecimentos.</t>
  </si>
  <si>
    <t>Sanitários de grande circulação</t>
  </si>
  <si>
    <t>TR p.22</t>
  </si>
  <si>
    <t>Prioridade contínua, inclusive domingos/feriados.</t>
  </si>
  <si>
    <t>Saguão, hall e salão</t>
  </si>
  <si>
    <t>Premissa referencial de produtividade; validar tecnicamente.</t>
  </si>
  <si>
    <t>Pisos pavimentados adjacentes</t>
  </si>
  <si>
    <t>Varrição de passeios e arruamentos</t>
  </si>
  <si>
    <t>Coleta de detritos em pátios/áreas verdes</t>
  </si>
  <si>
    <t>ha</t>
  </si>
  <si>
    <t>ha/empregado/dia</t>
  </si>
  <si>
    <t>1 ha = 10.000 m².</t>
  </si>
  <si>
    <t>Vidros externos sem risco</t>
  </si>
  <si>
    <t>Periodicidade trimestral.</t>
  </si>
  <si>
    <t>Cemitério Sagrado Coração de Jesus (Camilópolis)</t>
  </si>
  <si>
    <t>TR p.22; Anexo IV p.48</t>
  </si>
  <si>
    <t>Vidros externos com risco</t>
  </si>
  <si>
    <t>Considerar medidas de segurança aplicáveis.</t>
  </si>
  <si>
    <t>Cemitério Cristo Redentor (Vila Pires)</t>
  </si>
  <si>
    <t>TR p.23</t>
  </si>
  <si>
    <t>Semanal</t>
  </si>
  <si>
    <t>TR p.23; Anexo IV p.49</t>
  </si>
  <si>
    <t>TR p.23 / Anexo IV p.49</t>
  </si>
  <si>
    <t>Anexo IV registra 0,04433 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</si>
</sst>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&quot;R$ &quot;#,##0.00"/>
    <numFmt numFmtId="166" formatCode="0.0000"/>
  </numFmts>
  <fonts count="11" x14ac:knownFonts="1">
    <font>
      <sz val="11"/>
      <name val="Calibri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b/>
      <sz val="11"/>
      <name val="Calibri"/>
      <charset val="1"/>
    </font>
    <font>
      <b/>
      <sz val="10"/>
      <color rgb="FFFFFFFF"/>
      <name val="Calibri"/>
      <charset val="1"/>
    </font>
    <font>
      <sz val="10"/>
      <name val="Calibri"/>
      <charset val="1"/>
    </font>
    <font>
      <sz val="10"/>
      <color rgb="FF1F1F1F"/>
      <name val="Calibri"/>
      <charset val="1"/>
    </font>
    <font>
      <b/>
      <sz val="10"/>
      <name val="Calibri"/>
      <charset val="1"/>
    </font>
    <font>
      <b/>
      <sz val="10"/>
      <color rgb="FF1F1F1F"/>
      <name val="Calibri"/>
      <charset val="1"/>
    </font>
    <font>
      <sz val="11"/>
      <color rgb="FF1F1F1F"/>
      <name val="Calibri"/>
      <charset val="1"/>
    </font>
    <font>
      <b/>
      <sz val="11"/>
      <color rgb="FF1F1F1F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7365D"/>
        <bgColor rgb="FF333399"/>
      </patternFill>
    </fill>
    <fill>
      <patternFill patternType="solid">
        <fgColor rgb="FFF3F6F9"/>
        <bgColor rgb="FFFFFFFF"/>
      </patternFill>
    </fill>
    <fill>
      <patternFill patternType="solid">
        <fgColor rgb="FFFFF2CC"/>
        <bgColor rgb="FFE2F0D9"/>
      </patternFill>
    </fill>
    <fill>
      <patternFill patternType="solid">
        <fgColor rgb="FFE2F0D9"/>
        <bgColor rgb="FFD9EAD3"/>
      </patternFill>
    </fill>
    <fill>
      <patternFill patternType="solid">
        <fgColor rgb="FFD9E1F2"/>
        <bgColor rgb="FFD9EAF7"/>
      </patternFill>
    </fill>
    <fill>
      <patternFill patternType="solid">
        <fgColor rgb="FFD9EAF7"/>
        <bgColor rgb="FFD9E1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0" fillId="6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5" fillId="7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3" borderId="1" xfId="0" applyFont="1" applyFill="1" applyBorder="1" applyAlignment="1">
      <alignment wrapText="1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164" fontId="6" fillId="4" borderId="0" xfId="0" applyNumberFormat="1" applyFont="1" applyFill="1" applyAlignment="1">
      <alignment vertical="center" wrapText="1"/>
    </xf>
    <xf numFmtId="165" fontId="6" fillId="4" borderId="0" xfId="0" applyNumberFormat="1" applyFont="1" applyFill="1" applyAlignment="1">
      <alignment vertical="center" wrapText="1"/>
    </xf>
    <xf numFmtId="165" fontId="6" fillId="5" borderId="0" xfId="0" applyNumberFormat="1" applyFont="1" applyFill="1" applyAlignment="1">
      <alignment vertical="center" wrapText="1"/>
    </xf>
    <xf numFmtId="10" fontId="6" fillId="4" borderId="0" xfId="0" applyNumberFormat="1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165" fontId="6" fillId="4" borderId="0" xfId="0" applyNumberFormat="1" applyFont="1" applyFill="1" applyAlignment="1">
      <alignment vertical="center"/>
    </xf>
    <xf numFmtId="165" fontId="6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vertical="center"/>
    </xf>
    <xf numFmtId="2" fontId="6" fillId="4" borderId="0" xfId="0" applyNumberFormat="1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2" fontId="6" fillId="4" borderId="0" xfId="0" applyNumberFormat="1" applyFont="1" applyFill="1" applyAlignment="1">
      <alignment vertical="center"/>
    </xf>
    <xf numFmtId="2" fontId="6" fillId="5" borderId="0" xfId="0" applyNumberFormat="1" applyFont="1" applyFill="1" applyAlignment="1">
      <alignment vertical="center" wrapText="1"/>
    </xf>
    <xf numFmtId="164" fontId="6" fillId="4" borderId="0" xfId="0" applyNumberFormat="1" applyFont="1" applyFill="1" applyAlignment="1">
      <alignment vertical="center"/>
    </xf>
    <xf numFmtId="10" fontId="6" fillId="4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9" fillId="4" borderId="0" xfId="0" applyFont="1" applyFill="1" applyAlignment="1">
      <alignment wrapText="1"/>
    </xf>
    <xf numFmtId="166" fontId="9" fillId="4" borderId="0" xfId="0" applyNumberFormat="1" applyFont="1" applyFill="1" applyAlignment="1">
      <alignment wrapText="1"/>
    </xf>
    <xf numFmtId="2" fontId="9" fillId="4" borderId="0" xfId="0" applyNumberFormat="1" applyFont="1" applyFill="1" applyAlignment="1">
      <alignment wrapText="1"/>
    </xf>
    <xf numFmtId="2" fontId="9" fillId="5" borderId="0" xfId="0" applyNumberFormat="1" applyFont="1" applyFill="1" applyAlignment="1">
      <alignment wrapText="1"/>
    </xf>
    <xf numFmtId="0" fontId="9" fillId="4" borderId="0" xfId="0" applyFont="1" applyFill="1"/>
    <xf numFmtId="2" fontId="9" fillId="4" borderId="0" xfId="0" applyNumberFormat="1" applyFont="1" applyFill="1"/>
    <xf numFmtId="2" fontId="9" fillId="5" borderId="0" xfId="0" applyNumberFormat="1" applyFont="1" applyFill="1"/>
    <xf numFmtId="0" fontId="9" fillId="5" borderId="0" xfId="0" applyFont="1" applyFill="1"/>
  </cellXfs>
  <cellStyles count="1">
    <cellStyle name="Normal" xfId="0" builtinId="0"/>
  </cellStyles>
  <dxfs count="2"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E1F2"/>
      <rgbColor rgb="FF808080"/>
      <rgbColor rgb="FF9999FF"/>
      <rgbColor rgb="FF993366"/>
      <rgbColor rgb="FFFFF2CC"/>
      <rgbColor rgb="FFD9EAF7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6F9"/>
      <rgbColor rgb="FFE2F0D9"/>
      <rgbColor rgb="FFD9EAD3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274E13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workbookViewId="0">
      <selection sqref="A1:G1"/>
    </sheetView>
  </sheetViews>
  <sheetFormatPr defaultColWidth="8.5703125" defaultRowHeight="15" x14ac:dyDescent="0.25"/>
  <cols>
    <col min="1" max="1" width="25" customWidth="1"/>
    <col min="2" max="2" width="85" customWidth="1"/>
    <col min="3" max="7" width="18" customWidth="1"/>
  </cols>
  <sheetData>
    <row r="1" spans="1:7" ht="16.5" customHeight="1" x14ac:dyDescent="0.25">
      <c r="A1" s="10" t="s">
        <v>0</v>
      </c>
      <c r="B1" s="10"/>
      <c r="C1" s="10"/>
      <c r="D1" s="10"/>
      <c r="E1" s="10"/>
      <c r="F1" s="10"/>
      <c r="G1" s="10"/>
    </row>
    <row r="2" spans="1:7" ht="15" customHeight="1" x14ac:dyDescent="0.25">
      <c r="A2" s="11"/>
      <c r="B2" s="11"/>
    </row>
    <row r="3" spans="1:7" ht="15" customHeight="1" x14ac:dyDescent="0.25">
      <c r="A3" s="12" t="s">
        <v>1</v>
      </c>
      <c r="B3" s="9" t="s">
        <v>2</v>
      </c>
      <c r="C3" s="9"/>
      <c r="D3" s="9"/>
      <c r="E3" s="9"/>
      <c r="F3" s="9"/>
      <c r="G3" s="9"/>
    </row>
    <row r="4" spans="1:7" ht="15" customHeight="1" x14ac:dyDescent="0.25">
      <c r="A4" s="13" t="s">
        <v>3</v>
      </c>
      <c r="B4" s="8" t="s">
        <v>4</v>
      </c>
      <c r="C4" s="8"/>
      <c r="D4" s="8"/>
      <c r="E4" s="8"/>
      <c r="F4" s="8"/>
      <c r="G4" s="8"/>
    </row>
    <row r="5" spans="1:7" ht="15" customHeight="1" x14ac:dyDescent="0.25">
      <c r="A5" s="13" t="s">
        <v>5</v>
      </c>
      <c r="B5" s="8" t="s">
        <v>6</v>
      </c>
      <c r="C5" s="8"/>
      <c r="D5" s="8"/>
      <c r="E5" s="8"/>
      <c r="F5" s="8"/>
      <c r="G5" s="8"/>
    </row>
    <row r="6" spans="1:7" ht="26.25" customHeight="1" x14ac:dyDescent="0.25">
      <c r="A6" s="13" t="s">
        <v>7</v>
      </c>
      <c r="B6" s="8" t="s">
        <v>8</v>
      </c>
      <c r="C6" s="8"/>
      <c r="D6" s="8"/>
      <c r="E6" s="8"/>
      <c r="F6" s="8"/>
      <c r="G6" s="8"/>
    </row>
    <row r="7" spans="1:7" ht="15" customHeight="1" x14ac:dyDescent="0.25">
      <c r="A7" s="13" t="s">
        <v>9</v>
      </c>
      <c r="B7" s="8" t="s">
        <v>10</v>
      </c>
      <c r="C7" s="8"/>
      <c r="D7" s="8"/>
      <c r="E7" s="8"/>
      <c r="F7" s="8"/>
      <c r="G7" s="8"/>
    </row>
    <row r="8" spans="1:7" ht="15" customHeight="1" x14ac:dyDescent="0.25">
      <c r="A8" s="13" t="s">
        <v>11</v>
      </c>
      <c r="B8" s="8" t="s">
        <v>12</v>
      </c>
      <c r="C8" s="8"/>
      <c r="D8" s="8"/>
      <c r="E8" s="8"/>
      <c r="F8" s="8"/>
      <c r="G8" s="8"/>
    </row>
    <row r="9" spans="1:7" ht="15" customHeight="1" x14ac:dyDescent="0.25">
      <c r="A9" s="13" t="s">
        <v>13</v>
      </c>
      <c r="B9" s="8" t="s">
        <v>14</v>
      </c>
      <c r="C9" s="8"/>
      <c r="D9" s="8"/>
      <c r="E9" s="8"/>
      <c r="F9" s="8"/>
      <c r="G9" s="8"/>
    </row>
    <row r="10" spans="1:7" ht="15" customHeight="1" x14ac:dyDescent="0.25">
      <c r="A10" s="13" t="s">
        <v>15</v>
      </c>
      <c r="B10" s="8" t="s">
        <v>16</v>
      </c>
      <c r="C10" s="8"/>
      <c r="D10" s="8"/>
      <c r="E10" s="8"/>
      <c r="F10" s="8"/>
      <c r="G10" s="8"/>
    </row>
    <row r="11" spans="1:7" ht="15" customHeight="1" x14ac:dyDescent="0.25">
      <c r="A11" s="13" t="s">
        <v>17</v>
      </c>
      <c r="B11" s="8" t="s">
        <v>18</v>
      </c>
      <c r="C11" s="8"/>
      <c r="D11" s="8"/>
      <c r="E11" s="8"/>
      <c r="F11" s="8"/>
      <c r="G11" s="8"/>
    </row>
    <row r="12" spans="1:7" ht="15" customHeight="1" x14ac:dyDescent="0.25">
      <c r="A12" s="13" t="s">
        <v>19</v>
      </c>
      <c r="B12" s="8" t="s">
        <v>20</v>
      </c>
      <c r="C12" s="8"/>
      <c r="D12" s="8"/>
      <c r="E12" s="8"/>
      <c r="F12" s="8"/>
      <c r="G12" s="8"/>
    </row>
    <row r="13" spans="1:7" ht="26.25" customHeight="1" x14ac:dyDescent="0.25">
      <c r="A13" s="13" t="s">
        <v>21</v>
      </c>
      <c r="B13" s="8" t="s">
        <v>22</v>
      </c>
      <c r="C13" s="8"/>
      <c r="D13" s="8"/>
      <c r="E13" s="8"/>
      <c r="F13" s="8"/>
      <c r="G13" s="8"/>
    </row>
    <row r="14" spans="1:7" ht="15" customHeight="1" x14ac:dyDescent="0.25">
      <c r="A14" s="13" t="s">
        <v>23</v>
      </c>
      <c r="B14" s="8" t="s">
        <v>24</v>
      </c>
      <c r="C14" s="8"/>
      <c r="D14" s="8"/>
      <c r="E14" s="8"/>
      <c r="F14" s="8"/>
      <c r="G14" s="8"/>
    </row>
    <row r="15" spans="1:7" ht="39" customHeight="1" x14ac:dyDescent="0.25">
      <c r="A15" s="13" t="s">
        <v>25</v>
      </c>
      <c r="B15" s="8" t="s">
        <v>26</v>
      </c>
      <c r="C15" s="8"/>
      <c r="D15" s="8"/>
      <c r="E15" s="8"/>
      <c r="F15" s="8"/>
      <c r="G15" s="8"/>
    </row>
    <row r="16" spans="1:7" ht="39" customHeight="1" x14ac:dyDescent="0.25">
      <c r="A16" s="14" t="s">
        <v>27</v>
      </c>
      <c r="B16" s="7" t="s">
        <v>28</v>
      </c>
      <c r="C16" s="7"/>
      <c r="D16" s="7"/>
      <c r="E16" s="7"/>
      <c r="F16" s="7"/>
      <c r="G16" s="7"/>
    </row>
    <row r="17" spans="1:2" ht="105" customHeight="1" x14ac:dyDescent="0.25">
      <c r="A17" s="11" t="s">
        <v>29</v>
      </c>
      <c r="B17" s="11" t="s">
        <v>30</v>
      </c>
    </row>
    <row r="18" spans="1:2" ht="105" customHeight="1" x14ac:dyDescent="0.25">
      <c r="A18" s="11" t="s">
        <v>31</v>
      </c>
      <c r="B18" s="11" t="s">
        <v>32</v>
      </c>
    </row>
    <row r="19" spans="1:2" ht="132" customHeight="1" x14ac:dyDescent="0.25">
      <c r="A19" s="11" t="s">
        <v>33</v>
      </c>
      <c r="B19" s="11" t="s">
        <v>34</v>
      </c>
    </row>
    <row r="20" spans="1:2" ht="66" customHeight="1" x14ac:dyDescent="0.25">
      <c r="A20" s="11" t="s">
        <v>35</v>
      </c>
      <c r="B20" s="11" t="s">
        <v>36</v>
      </c>
    </row>
    <row r="21" spans="1:2" ht="132" customHeight="1" x14ac:dyDescent="0.25">
      <c r="A21" s="11" t="s">
        <v>37</v>
      </c>
      <c r="B21" s="11" t="s">
        <v>38</v>
      </c>
    </row>
    <row r="22" spans="1:2" ht="105" customHeight="1" x14ac:dyDescent="0.25">
      <c r="A22" s="11" t="s">
        <v>39</v>
      </c>
      <c r="B22" s="11" t="s">
        <v>40</v>
      </c>
    </row>
    <row r="23" spans="1:2" ht="118.5" customHeight="1" x14ac:dyDescent="0.25">
      <c r="A23" s="11" t="s">
        <v>41</v>
      </c>
      <c r="B23" s="11" t="s">
        <v>42</v>
      </c>
    </row>
    <row r="24" spans="1:2" ht="118.5" customHeight="1" x14ac:dyDescent="0.25">
      <c r="A24" s="11" t="s">
        <v>43</v>
      </c>
      <c r="B24" s="11" t="s">
        <v>44</v>
      </c>
    </row>
    <row r="25" spans="1:2" ht="158.25" customHeight="1" x14ac:dyDescent="0.25">
      <c r="A25" s="11" t="s">
        <v>45</v>
      </c>
      <c r="B25" s="11" t="s">
        <v>46</v>
      </c>
    </row>
    <row r="26" spans="1:2" ht="224.25" customHeight="1" x14ac:dyDescent="0.25">
      <c r="A26" s="11" t="s">
        <v>47</v>
      </c>
      <c r="B26" s="11" t="s">
        <v>48</v>
      </c>
    </row>
    <row r="27" spans="1:2" ht="66" customHeight="1" x14ac:dyDescent="0.25">
      <c r="A27" s="11" t="s">
        <v>49</v>
      </c>
      <c r="B27" s="11" t="s">
        <v>50</v>
      </c>
    </row>
    <row r="28" spans="1:2" ht="52.5" customHeight="1" x14ac:dyDescent="0.25">
      <c r="A28" s="11" t="s">
        <v>51</v>
      </c>
      <c r="B28" s="11" t="s">
        <v>52</v>
      </c>
    </row>
  </sheetData>
  <mergeCells count="15">
    <mergeCell ref="B12:G12"/>
    <mergeCell ref="B13:G13"/>
    <mergeCell ref="B14:G14"/>
    <mergeCell ref="B15:G15"/>
    <mergeCell ref="B16:G16"/>
    <mergeCell ref="B7:G7"/>
    <mergeCell ref="B8:G8"/>
    <mergeCell ref="B9:G9"/>
    <mergeCell ref="B10:G10"/>
    <mergeCell ref="B11:G11"/>
    <mergeCell ref="A1:G1"/>
    <mergeCell ref="B3:G3"/>
    <mergeCell ref="B4:G4"/>
    <mergeCell ref="B5:G5"/>
    <mergeCell ref="B6:G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zoomScaleNormal="100" workbookViewId="0"/>
  </sheetViews>
  <sheetFormatPr defaultColWidth="8.5703125" defaultRowHeight="15" x14ac:dyDescent="0.25"/>
  <cols>
    <col min="1" max="1" width="32" customWidth="1"/>
    <col min="2" max="2" width="34" customWidth="1"/>
    <col min="3" max="4" width="22" customWidth="1"/>
  </cols>
  <sheetData>
    <row r="1" spans="1:14" ht="27.75" customHeight="1" x14ac:dyDescent="0.25">
      <c r="A1" s="6" t="s">
        <v>53</v>
      </c>
      <c r="B1" s="6"/>
      <c r="C1" s="6"/>
      <c r="D1" s="6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54</v>
      </c>
      <c r="B3" s="16" t="s">
        <v>55</v>
      </c>
      <c r="C3" s="16" t="s">
        <v>56</v>
      </c>
      <c r="D3" s="16" t="s">
        <v>57</v>
      </c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4.25" customHeight="1" x14ac:dyDescent="0.25">
      <c r="A4" s="17" t="s">
        <v>58</v>
      </c>
      <c r="B4" s="18" t="s">
        <v>59</v>
      </c>
      <c r="C4" s="17"/>
      <c r="D4" s="17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4.25" customHeight="1" x14ac:dyDescent="0.25">
      <c r="A5" s="17" t="s">
        <v>60</v>
      </c>
      <c r="B5" s="18" t="s">
        <v>61</v>
      </c>
      <c r="C5" s="17"/>
      <c r="D5" s="17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4.25" customHeight="1" x14ac:dyDescent="0.25">
      <c r="A6" s="17" t="s">
        <v>62</v>
      </c>
      <c r="B6" s="18" t="s">
        <v>63</v>
      </c>
      <c r="C6" s="17"/>
      <c r="D6" s="17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4.25" customHeight="1" x14ac:dyDescent="0.25">
      <c r="A7" s="17" t="s">
        <v>64</v>
      </c>
      <c r="B7" s="18" t="s">
        <v>65</v>
      </c>
      <c r="C7" s="17"/>
      <c r="D7" s="17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4.25" customHeight="1" x14ac:dyDescent="0.25">
      <c r="A8" s="17" t="s">
        <v>66</v>
      </c>
      <c r="B8" s="19">
        <v>46282</v>
      </c>
      <c r="C8" s="17" t="s">
        <v>67</v>
      </c>
      <c r="D8" s="17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4.25" customHeight="1" x14ac:dyDescent="0.25">
      <c r="A9" s="17" t="s">
        <v>68</v>
      </c>
      <c r="B9" s="18">
        <v>15</v>
      </c>
      <c r="C9" s="17" t="s">
        <v>69</v>
      </c>
      <c r="D9" s="17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17" t="s">
        <v>70</v>
      </c>
      <c r="B10" s="20">
        <v>2068520.48</v>
      </c>
      <c r="C10" s="17" t="s">
        <v>71</v>
      </c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4.25" customHeight="1" x14ac:dyDescent="0.25">
      <c r="A11" s="17" t="s">
        <v>72</v>
      </c>
      <c r="B11" s="21">
        <f>IFERROR(B10/B9,0)</f>
        <v>137901.36533333332</v>
      </c>
      <c r="C11" s="17" t="s">
        <v>71</v>
      </c>
      <c r="D11" s="17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4.25" customHeight="1" x14ac:dyDescent="0.25">
      <c r="A12" s="17" t="s">
        <v>73</v>
      </c>
      <c r="B12" s="18" t="s">
        <v>74</v>
      </c>
      <c r="C12" s="17"/>
      <c r="D12" s="17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27.75" customHeight="1" x14ac:dyDescent="0.25">
      <c r="A13" s="17" t="s">
        <v>75</v>
      </c>
      <c r="B13" s="18" t="s">
        <v>76</v>
      </c>
      <c r="C13" s="17"/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4.25" customHeight="1" x14ac:dyDescent="0.25">
      <c r="A14" s="17" t="s">
        <v>77</v>
      </c>
      <c r="B14" s="18" t="s">
        <v>78</v>
      </c>
      <c r="C14" s="17"/>
      <c r="D14" s="17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4.25" customHeight="1" x14ac:dyDescent="0.25">
      <c r="A15" s="17" t="s">
        <v>79</v>
      </c>
      <c r="B15" s="18" t="s">
        <v>80</v>
      </c>
      <c r="C15" s="17"/>
      <c r="D15" s="17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4.25" customHeight="1" x14ac:dyDescent="0.25">
      <c r="A16" s="17" t="s">
        <v>81</v>
      </c>
      <c r="B16" s="18" t="s">
        <v>82</v>
      </c>
      <c r="C16" s="17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4.25" customHeight="1" x14ac:dyDescent="0.25">
      <c r="A17" s="17" t="s">
        <v>83</v>
      </c>
      <c r="B17" s="18" t="s">
        <v>84</v>
      </c>
      <c r="C17" s="17"/>
      <c r="D17" s="17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4.25" customHeight="1" x14ac:dyDescent="0.25">
      <c r="A18" s="17" t="s">
        <v>85</v>
      </c>
      <c r="B18" s="18">
        <v>0.02</v>
      </c>
      <c r="C18" s="17" t="s">
        <v>86</v>
      </c>
      <c r="D18" s="17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4.25" customHeight="1" x14ac:dyDescent="0.25">
      <c r="A19" s="17" t="s">
        <v>87</v>
      </c>
      <c r="B19" s="22">
        <v>6.4999999999999997E-3</v>
      </c>
      <c r="C19" s="17" t="s">
        <v>86</v>
      </c>
      <c r="D19" s="17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4.25" customHeight="1" x14ac:dyDescent="0.25">
      <c r="A20" s="17" t="s">
        <v>88</v>
      </c>
      <c r="B20" s="22">
        <v>0.03</v>
      </c>
      <c r="C20" s="17" t="s">
        <v>86</v>
      </c>
      <c r="D20" s="17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4.25" customHeight="1" x14ac:dyDescent="0.25">
      <c r="A21" s="17" t="s">
        <v>89</v>
      </c>
      <c r="B21" s="22">
        <v>0</v>
      </c>
      <c r="C21" s="17" t="s">
        <v>86</v>
      </c>
      <c r="D21" s="17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4.25" customHeight="1" x14ac:dyDescent="0.25">
      <c r="A22" s="17"/>
      <c r="B22" s="22"/>
      <c r="C22" s="17"/>
      <c r="D22" s="17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51" customHeight="1" x14ac:dyDescent="0.25">
      <c r="A23" s="23" t="s">
        <v>90</v>
      </c>
      <c r="B23" s="24">
        <v>2068520.48</v>
      </c>
      <c r="C23" s="15" t="s">
        <v>71</v>
      </c>
      <c r="D23" s="17" t="s">
        <v>91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4.25" customHeight="1" x14ac:dyDescent="0.25">
      <c r="A24" s="23" t="s">
        <v>92</v>
      </c>
      <c r="B24" s="25">
        <f>B10-B23</f>
        <v>0</v>
      </c>
      <c r="C24" s="15" t="s">
        <v>71</v>
      </c>
      <c r="D24" s="17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4.25" customHeight="1" x14ac:dyDescent="0.25">
      <c r="A25" s="23" t="s">
        <v>93</v>
      </c>
      <c r="B25" s="26" t="str">
        <f>IF(B10=0,"PREENCHER PROPOSTA",IF(B10&lt;=B23,"DENTRO DO TETO","ACIMA DO TETO"))</f>
        <v>DENTRO DO TETO</v>
      </c>
      <c r="C25" s="15"/>
      <c r="D25" s="17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1"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0"/>
  <sheetViews>
    <sheetView zoomScaleNormal="100" workbookViewId="0"/>
  </sheetViews>
  <sheetFormatPr defaultColWidth="8.5703125" defaultRowHeight="15" x14ac:dyDescent="0.25"/>
  <cols>
    <col min="1" max="1" width="24" customWidth="1"/>
    <col min="2" max="2" width="18" customWidth="1"/>
    <col min="3" max="9" width="16" customWidth="1"/>
    <col min="10" max="14" width="18" customWidth="1"/>
  </cols>
  <sheetData>
    <row r="1" spans="1:14" ht="27.75" customHeight="1" x14ac:dyDescent="0.25">
      <c r="A1" s="6" t="s">
        <v>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5.5" customHeight="1" x14ac:dyDescent="0.25">
      <c r="A3" s="16" t="s">
        <v>95</v>
      </c>
      <c r="B3" s="16" t="s">
        <v>96</v>
      </c>
      <c r="C3" s="16" t="s">
        <v>97</v>
      </c>
      <c r="D3" s="16" t="s">
        <v>98</v>
      </c>
      <c r="E3" s="16" t="s">
        <v>99</v>
      </c>
      <c r="F3" s="16" t="s">
        <v>100</v>
      </c>
      <c r="G3" s="16" t="s">
        <v>101</v>
      </c>
      <c r="H3" s="16" t="s">
        <v>102</v>
      </c>
      <c r="I3" s="16" t="s">
        <v>103</v>
      </c>
      <c r="J3" s="16" t="s">
        <v>104</v>
      </c>
      <c r="K3" s="16" t="s">
        <v>11</v>
      </c>
      <c r="L3" s="16" t="s">
        <v>105</v>
      </c>
      <c r="M3" s="16" t="s">
        <v>106</v>
      </c>
      <c r="N3" s="16" t="s">
        <v>107</v>
      </c>
    </row>
    <row r="4" spans="1:14" ht="27.75" customHeight="1" x14ac:dyDescent="0.25">
      <c r="A4" s="18" t="s">
        <v>108</v>
      </c>
      <c r="B4" s="27">
        <v>5</v>
      </c>
      <c r="C4" s="20">
        <v>1800</v>
      </c>
      <c r="D4" s="20">
        <v>0</v>
      </c>
      <c r="E4" s="20">
        <v>0</v>
      </c>
      <c r="F4" s="20">
        <v>0</v>
      </c>
      <c r="G4" s="20">
        <v>0</v>
      </c>
      <c r="H4" s="21">
        <f t="shared" ref="H4:H23" si="0">SUM(C4:G4)</f>
        <v>1800</v>
      </c>
      <c r="I4" s="21">
        <f t="shared" ref="I4:I23" si="1">B4*H4</f>
        <v>9000</v>
      </c>
      <c r="J4" s="18" t="s">
        <v>109</v>
      </c>
      <c r="K4" s="18" t="s">
        <v>110</v>
      </c>
      <c r="L4" s="18" t="s">
        <v>111</v>
      </c>
      <c r="M4" s="18" t="s">
        <v>112</v>
      </c>
      <c r="N4" s="18" t="s">
        <v>113</v>
      </c>
    </row>
    <row r="5" spans="1:14" ht="27.75" customHeight="1" x14ac:dyDescent="0.25">
      <c r="A5" s="18" t="s">
        <v>114</v>
      </c>
      <c r="B5" s="27">
        <v>2</v>
      </c>
      <c r="C5" s="20">
        <v>2500</v>
      </c>
      <c r="D5" s="20">
        <v>0</v>
      </c>
      <c r="E5" s="20">
        <v>0</v>
      </c>
      <c r="F5" s="20">
        <v>0</v>
      </c>
      <c r="G5" s="20">
        <v>0</v>
      </c>
      <c r="H5" s="21">
        <f t="shared" si="0"/>
        <v>2500</v>
      </c>
      <c r="I5" s="21">
        <f t="shared" si="1"/>
        <v>5000</v>
      </c>
      <c r="J5" s="18" t="s">
        <v>109</v>
      </c>
      <c r="K5" s="18" t="s">
        <v>110</v>
      </c>
      <c r="L5" s="18" t="s">
        <v>111</v>
      </c>
      <c r="M5" s="18" t="s">
        <v>112</v>
      </c>
      <c r="N5" s="18" t="s">
        <v>113</v>
      </c>
    </row>
    <row r="6" spans="1:14" ht="27.75" customHeight="1" x14ac:dyDescent="0.25">
      <c r="A6" s="18" t="s">
        <v>115</v>
      </c>
      <c r="B6" s="27">
        <v>5</v>
      </c>
      <c r="C6" s="20">
        <v>1800</v>
      </c>
      <c r="D6" s="20">
        <v>0</v>
      </c>
      <c r="E6" s="20">
        <v>0</v>
      </c>
      <c r="F6" s="20">
        <v>0</v>
      </c>
      <c r="G6" s="20">
        <v>0</v>
      </c>
      <c r="H6" s="21">
        <f t="shared" si="0"/>
        <v>1800</v>
      </c>
      <c r="I6" s="21">
        <f t="shared" si="1"/>
        <v>9000</v>
      </c>
      <c r="J6" s="18" t="s">
        <v>109</v>
      </c>
      <c r="K6" s="18" t="s">
        <v>110</v>
      </c>
      <c r="L6" s="18" t="s">
        <v>111</v>
      </c>
      <c r="M6" s="18" t="s">
        <v>112</v>
      </c>
      <c r="N6" s="18" t="s">
        <v>113</v>
      </c>
    </row>
    <row r="7" spans="1:14" ht="27.75" customHeight="1" x14ac:dyDescent="0.25">
      <c r="A7" s="18" t="s">
        <v>116</v>
      </c>
      <c r="B7" s="27">
        <v>2</v>
      </c>
      <c r="C7" s="20">
        <v>2500</v>
      </c>
      <c r="D7" s="20">
        <v>0</v>
      </c>
      <c r="E7" s="20">
        <v>0</v>
      </c>
      <c r="F7" s="20">
        <v>0</v>
      </c>
      <c r="G7" s="20">
        <v>0</v>
      </c>
      <c r="H7" s="21">
        <f t="shared" si="0"/>
        <v>2500</v>
      </c>
      <c r="I7" s="21">
        <f t="shared" si="1"/>
        <v>5000</v>
      </c>
      <c r="J7" s="18" t="s">
        <v>109</v>
      </c>
      <c r="K7" s="18" t="s">
        <v>110</v>
      </c>
      <c r="L7" s="18" t="s">
        <v>111</v>
      </c>
      <c r="M7" s="18" t="s">
        <v>112</v>
      </c>
      <c r="N7" s="18" t="s">
        <v>113</v>
      </c>
    </row>
    <row r="8" spans="1:14" ht="27.75" customHeight="1" x14ac:dyDescent="0.25">
      <c r="A8" s="18" t="s">
        <v>117</v>
      </c>
      <c r="B8" s="27">
        <v>5</v>
      </c>
      <c r="C8" s="20">
        <v>1800</v>
      </c>
      <c r="D8" s="20">
        <v>0</v>
      </c>
      <c r="E8" s="20">
        <v>0</v>
      </c>
      <c r="F8" s="20">
        <v>0</v>
      </c>
      <c r="G8" s="20">
        <v>0</v>
      </c>
      <c r="H8" s="21">
        <f t="shared" si="0"/>
        <v>1800</v>
      </c>
      <c r="I8" s="21">
        <f t="shared" si="1"/>
        <v>9000</v>
      </c>
      <c r="J8" s="18" t="s">
        <v>109</v>
      </c>
      <c r="K8" s="18" t="s">
        <v>110</v>
      </c>
      <c r="L8" s="18" t="s">
        <v>111</v>
      </c>
      <c r="M8" s="18" t="s">
        <v>112</v>
      </c>
      <c r="N8" s="18" t="s">
        <v>113</v>
      </c>
    </row>
    <row r="9" spans="1:14" ht="27.75" customHeight="1" x14ac:dyDescent="0.25">
      <c r="A9" s="18" t="s">
        <v>118</v>
      </c>
      <c r="B9" s="27">
        <v>2</v>
      </c>
      <c r="C9" s="20">
        <v>2500</v>
      </c>
      <c r="D9" s="20">
        <v>0</v>
      </c>
      <c r="E9" s="20">
        <v>0</v>
      </c>
      <c r="F9" s="20">
        <v>0</v>
      </c>
      <c r="G9" s="20">
        <v>0</v>
      </c>
      <c r="H9" s="21">
        <f t="shared" si="0"/>
        <v>2500</v>
      </c>
      <c r="I9" s="21">
        <f t="shared" si="1"/>
        <v>5000</v>
      </c>
      <c r="J9" s="18" t="s">
        <v>109</v>
      </c>
      <c r="K9" s="18" t="s">
        <v>110</v>
      </c>
      <c r="L9" s="18" t="s">
        <v>111</v>
      </c>
      <c r="M9" s="18" t="s">
        <v>112</v>
      </c>
      <c r="N9" s="18" t="s">
        <v>113</v>
      </c>
    </row>
    <row r="10" spans="1:14" ht="41.25" customHeight="1" x14ac:dyDescent="0.25">
      <c r="A10" s="18" t="s">
        <v>119</v>
      </c>
      <c r="B10" s="27">
        <v>2</v>
      </c>
      <c r="C10" s="20">
        <v>2000</v>
      </c>
      <c r="D10" s="20">
        <v>0</v>
      </c>
      <c r="E10" s="20">
        <v>0</v>
      </c>
      <c r="F10" s="20">
        <v>0</v>
      </c>
      <c r="G10" s="20">
        <v>0</v>
      </c>
      <c r="H10" s="21">
        <f t="shared" si="0"/>
        <v>2000</v>
      </c>
      <c r="I10" s="21">
        <f t="shared" si="1"/>
        <v>4000</v>
      </c>
      <c r="J10" s="18" t="s">
        <v>109</v>
      </c>
      <c r="K10" s="18" t="s">
        <v>110</v>
      </c>
      <c r="L10" s="18" t="s">
        <v>111</v>
      </c>
      <c r="M10" s="18" t="s">
        <v>112</v>
      </c>
      <c r="N10" s="18" t="s">
        <v>113</v>
      </c>
    </row>
    <row r="11" spans="1:14" ht="14.25" customHeight="1" x14ac:dyDescent="0.25">
      <c r="A11" s="18"/>
      <c r="B11" s="27"/>
      <c r="C11" s="20"/>
      <c r="D11" s="20"/>
      <c r="E11" s="20"/>
      <c r="F11" s="20"/>
      <c r="G11" s="20"/>
      <c r="H11" s="21">
        <f t="shared" si="0"/>
        <v>0</v>
      </c>
      <c r="I11" s="21">
        <f t="shared" si="1"/>
        <v>0</v>
      </c>
      <c r="J11" s="18"/>
      <c r="K11" s="18"/>
      <c r="L11" s="18"/>
      <c r="M11" s="18"/>
      <c r="N11" s="18"/>
    </row>
    <row r="12" spans="1:14" ht="14.25" customHeight="1" x14ac:dyDescent="0.25">
      <c r="A12" s="18"/>
      <c r="B12" s="27"/>
      <c r="C12" s="20"/>
      <c r="D12" s="20"/>
      <c r="E12" s="20"/>
      <c r="F12" s="20"/>
      <c r="G12" s="20"/>
      <c r="H12" s="21">
        <f t="shared" si="0"/>
        <v>0</v>
      </c>
      <c r="I12" s="21">
        <f t="shared" si="1"/>
        <v>0</v>
      </c>
      <c r="J12" s="18"/>
      <c r="K12" s="18"/>
      <c r="L12" s="18"/>
      <c r="M12" s="18"/>
      <c r="N12" s="18"/>
    </row>
    <row r="13" spans="1:14" ht="14.25" customHeight="1" x14ac:dyDescent="0.25">
      <c r="A13" s="18"/>
      <c r="B13" s="27"/>
      <c r="C13" s="20"/>
      <c r="D13" s="20"/>
      <c r="E13" s="20"/>
      <c r="F13" s="20"/>
      <c r="G13" s="20"/>
      <c r="H13" s="21">
        <f t="shared" si="0"/>
        <v>0</v>
      </c>
      <c r="I13" s="21">
        <f t="shared" si="1"/>
        <v>0</v>
      </c>
      <c r="J13" s="18"/>
      <c r="K13" s="18"/>
      <c r="L13" s="18"/>
      <c r="M13" s="18"/>
      <c r="N13" s="18"/>
    </row>
    <row r="14" spans="1:14" ht="14.25" customHeight="1" x14ac:dyDescent="0.25">
      <c r="A14" s="18"/>
      <c r="B14" s="27"/>
      <c r="C14" s="20"/>
      <c r="D14" s="20"/>
      <c r="E14" s="20"/>
      <c r="F14" s="20"/>
      <c r="G14" s="20"/>
      <c r="H14" s="21">
        <f t="shared" si="0"/>
        <v>0</v>
      </c>
      <c r="I14" s="21">
        <f t="shared" si="1"/>
        <v>0</v>
      </c>
      <c r="J14" s="18"/>
      <c r="K14" s="18"/>
      <c r="L14" s="18"/>
      <c r="M14" s="18"/>
      <c r="N14" s="18"/>
    </row>
    <row r="15" spans="1:14" ht="14.25" customHeight="1" x14ac:dyDescent="0.25">
      <c r="A15" s="18"/>
      <c r="B15" s="27"/>
      <c r="C15" s="20"/>
      <c r="D15" s="20"/>
      <c r="E15" s="20"/>
      <c r="F15" s="20"/>
      <c r="G15" s="20"/>
      <c r="H15" s="21">
        <f t="shared" si="0"/>
        <v>0</v>
      </c>
      <c r="I15" s="21">
        <f t="shared" si="1"/>
        <v>0</v>
      </c>
      <c r="J15" s="18"/>
      <c r="K15" s="18"/>
      <c r="L15" s="18"/>
      <c r="M15" s="18"/>
      <c r="N15" s="18"/>
    </row>
    <row r="16" spans="1:14" ht="14.25" customHeight="1" x14ac:dyDescent="0.25">
      <c r="A16" s="18"/>
      <c r="B16" s="27"/>
      <c r="C16" s="20"/>
      <c r="D16" s="20"/>
      <c r="E16" s="20"/>
      <c r="F16" s="20"/>
      <c r="G16" s="20"/>
      <c r="H16" s="21">
        <f t="shared" si="0"/>
        <v>0</v>
      </c>
      <c r="I16" s="21">
        <f t="shared" si="1"/>
        <v>0</v>
      </c>
      <c r="J16" s="18"/>
      <c r="K16" s="18"/>
      <c r="L16" s="18"/>
      <c r="M16" s="18"/>
      <c r="N16" s="18"/>
    </row>
    <row r="17" spans="1:14" ht="14.25" customHeight="1" x14ac:dyDescent="0.25">
      <c r="A17" s="18"/>
      <c r="B17" s="27"/>
      <c r="C17" s="20"/>
      <c r="D17" s="20"/>
      <c r="E17" s="20"/>
      <c r="F17" s="20"/>
      <c r="G17" s="20"/>
      <c r="H17" s="21">
        <f t="shared" si="0"/>
        <v>0</v>
      </c>
      <c r="I17" s="21">
        <f t="shared" si="1"/>
        <v>0</v>
      </c>
      <c r="J17" s="18"/>
      <c r="K17" s="18"/>
      <c r="L17" s="18"/>
      <c r="M17" s="18"/>
      <c r="N17" s="18"/>
    </row>
    <row r="18" spans="1:14" ht="14.25" customHeight="1" x14ac:dyDescent="0.25">
      <c r="A18" s="18"/>
      <c r="B18" s="27"/>
      <c r="C18" s="20"/>
      <c r="D18" s="20"/>
      <c r="E18" s="20"/>
      <c r="F18" s="20"/>
      <c r="G18" s="20"/>
      <c r="H18" s="21">
        <f t="shared" si="0"/>
        <v>0</v>
      </c>
      <c r="I18" s="21">
        <f t="shared" si="1"/>
        <v>0</v>
      </c>
      <c r="J18" s="18"/>
      <c r="K18" s="18"/>
      <c r="L18" s="18"/>
      <c r="M18" s="18"/>
      <c r="N18" s="18"/>
    </row>
    <row r="19" spans="1:14" ht="14.25" customHeight="1" x14ac:dyDescent="0.25">
      <c r="A19" s="18"/>
      <c r="B19" s="27"/>
      <c r="C19" s="20"/>
      <c r="D19" s="20"/>
      <c r="E19" s="20"/>
      <c r="F19" s="20"/>
      <c r="G19" s="20"/>
      <c r="H19" s="21">
        <f t="shared" si="0"/>
        <v>0</v>
      </c>
      <c r="I19" s="21">
        <f t="shared" si="1"/>
        <v>0</v>
      </c>
      <c r="J19" s="18"/>
      <c r="K19" s="18"/>
      <c r="L19" s="18"/>
      <c r="M19" s="18"/>
      <c r="N19" s="18"/>
    </row>
    <row r="20" spans="1:14" ht="14.25" customHeight="1" x14ac:dyDescent="0.25">
      <c r="A20" s="18"/>
      <c r="B20" s="27"/>
      <c r="C20" s="20"/>
      <c r="D20" s="20"/>
      <c r="E20" s="20"/>
      <c r="F20" s="20"/>
      <c r="G20" s="20"/>
      <c r="H20" s="21">
        <f t="shared" si="0"/>
        <v>0</v>
      </c>
      <c r="I20" s="21">
        <f t="shared" si="1"/>
        <v>0</v>
      </c>
      <c r="J20" s="18"/>
      <c r="K20" s="18"/>
      <c r="L20" s="18"/>
      <c r="M20" s="18"/>
      <c r="N20" s="18"/>
    </row>
    <row r="21" spans="1:14" ht="14.25" customHeight="1" x14ac:dyDescent="0.25">
      <c r="A21" s="18"/>
      <c r="B21" s="27"/>
      <c r="C21" s="20"/>
      <c r="D21" s="20"/>
      <c r="E21" s="20"/>
      <c r="F21" s="20"/>
      <c r="G21" s="20"/>
      <c r="H21" s="21">
        <f t="shared" si="0"/>
        <v>0</v>
      </c>
      <c r="I21" s="21">
        <f t="shared" si="1"/>
        <v>0</v>
      </c>
      <c r="J21" s="18"/>
      <c r="K21" s="18"/>
      <c r="L21" s="18"/>
      <c r="M21" s="18"/>
      <c r="N21" s="18"/>
    </row>
    <row r="22" spans="1:14" ht="14.25" customHeight="1" x14ac:dyDescent="0.25">
      <c r="A22" s="18"/>
      <c r="B22" s="27"/>
      <c r="C22" s="20"/>
      <c r="D22" s="20"/>
      <c r="E22" s="20"/>
      <c r="F22" s="20"/>
      <c r="G22" s="20"/>
      <c r="H22" s="21">
        <f t="shared" si="0"/>
        <v>0</v>
      </c>
      <c r="I22" s="21">
        <f t="shared" si="1"/>
        <v>0</v>
      </c>
      <c r="J22" s="18"/>
      <c r="K22" s="18"/>
      <c r="L22" s="18"/>
      <c r="M22" s="18"/>
      <c r="N22" s="18"/>
    </row>
    <row r="23" spans="1:14" ht="14.25" customHeight="1" x14ac:dyDescent="0.25">
      <c r="A23" s="18"/>
      <c r="B23" s="27"/>
      <c r="C23" s="20"/>
      <c r="D23" s="20"/>
      <c r="E23" s="20"/>
      <c r="F23" s="20"/>
      <c r="G23" s="20"/>
      <c r="H23" s="21">
        <f t="shared" si="0"/>
        <v>0</v>
      </c>
      <c r="I23" s="21">
        <f t="shared" si="1"/>
        <v>0</v>
      </c>
      <c r="J23" s="18"/>
      <c r="K23" s="18"/>
      <c r="L23" s="18"/>
      <c r="M23" s="18"/>
      <c r="N23" s="18"/>
    </row>
    <row r="24" spans="1:14" ht="14.25" customHeight="1" x14ac:dyDescent="0.25">
      <c r="A24" s="5" t="s">
        <v>120</v>
      </c>
      <c r="B24" s="5"/>
      <c r="C24" s="5"/>
      <c r="D24" s="5"/>
      <c r="E24" s="5"/>
      <c r="F24" s="5"/>
      <c r="G24" s="5"/>
      <c r="H24" s="5"/>
      <c r="I24" s="25">
        <f>SUM(I4:I23)</f>
        <v>46000</v>
      </c>
      <c r="J24" s="15"/>
      <c r="K24" s="15"/>
      <c r="L24" s="15"/>
      <c r="M24" s="15"/>
      <c r="N24" s="15"/>
    </row>
    <row r="25" spans="1:14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N1"/>
    <mergeCell ref="A24:H24"/>
  </mergeCells>
  <dataValidations count="1">
    <dataValidation type="list" sqref="N4:N23" xr:uid="{00000000-0002-0000-0200-000000000000}">
      <formula1>"Sim,Não"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"/>
  <sheetViews>
    <sheetView zoomScaleNormal="100" workbookViewId="0"/>
  </sheetViews>
  <sheetFormatPr defaultColWidth="8.5703125" defaultRowHeight="15" x14ac:dyDescent="0.25"/>
  <cols>
    <col min="1" max="1" width="20" customWidth="1"/>
    <col min="2" max="2" width="30" customWidth="1"/>
    <col min="3" max="5" width="20" customWidth="1"/>
    <col min="6" max="8" width="28" customWidth="1"/>
  </cols>
  <sheetData>
    <row r="1" spans="1:14" ht="27.75" customHeight="1" x14ac:dyDescent="0.25">
      <c r="A1" s="6" t="s">
        <v>121</v>
      </c>
      <c r="B1" s="6"/>
      <c r="C1" s="6"/>
      <c r="D1" s="6"/>
      <c r="E1" s="6"/>
      <c r="F1" s="6"/>
      <c r="G1" s="6"/>
      <c r="H1" s="6"/>
      <c r="I1" s="15"/>
      <c r="J1" s="15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122</v>
      </c>
      <c r="B3" s="16" t="s">
        <v>123</v>
      </c>
      <c r="C3" s="16" t="s">
        <v>124</v>
      </c>
      <c r="D3" s="16" t="s">
        <v>125</v>
      </c>
      <c r="E3" s="16" t="s">
        <v>126</v>
      </c>
      <c r="F3" s="16" t="s">
        <v>127</v>
      </c>
      <c r="G3" s="16" t="s">
        <v>128</v>
      </c>
      <c r="H3" s="16" t="s">
        <v>106</v>
      </c>
      <c r="I3" s="15"/>
      <c r="J3" s="15"/>
      <c r="K3" s="15"/>
      <c r="L3" s="15"/>
      <c r="M3" s="15"/>
      <c r="N3" s="15"/>
    </row>
    <row r="4" spans="1:14" ht="27.75" customHeight="1" x14ac:dyDescent="0.25">
      <c r="A4" s="17" t="s">
        <v>129</v>
      </c>
      <c r="B4" s="17" t="s">
        <v>130</v>
      </c>
      <c r="C4" s="21">
        <f>'Mão de Obra'!$I$24</f>
        <v>46000</v>
      </c>
      <c r="D4" s="22">
        <v>8.3333000000000004E-2</v>
      </c>
      <c r="E4" s="21">
        <f t="shared" ref="E4:E19" si="0">C4*D4</f>
        <v>3833.3180000000002</v>
      </c>
      <c r="F4" s="18" t="s">
        <v>131</v>
      </c>
      <c r="G4" s="18" t="s">
        <v>113</v>
      </c>
      <c r="H4" s="18" t="s">
        <v>132</v>
      </c>
      <c r="I4" s="15"/>
      <c r="J4" s="15"/>
      <c r="K4" s="15"/>
      <c r="L4" s="15"/>
      <c r="M4" s="15"/>
      <c r="N4" s="15"/>
    </row>
    <row r="5" spans="1:14" ht="27.75" customHeight="1" x14ac:dyDescent="0.25">
      <c r="A5" s="17" t="s">
        <v>129</v>
      </c>
      <c r="B5" s="17" t="s">
        <v>133</v>
      </c>
      <c r="C5" s="21">
        <f>'Mão de Obra'!$I$24</f>
        <v>46000</v>
      </c>
      <c r="D5" s="22">
        <v>0.111111</v>
      </c>
      <c r="E5" s="21">
        <f t="shared" si="0"/>
        <v>5111.1059999999998</v>
      </c>
      <c r="F5" s="18" t="s">
        <v>131</v>
      </c>
      <c r="G5" s="18" t="s">
        <v>113</v>
      </c>
      <c r="H5" s="18" t="s">
        <v>132</v>
      </c>
      <c r="I5" s="15"/>
      <c r="J5" s="15"/>
      <c r="K5" s="15"/>
      <c r="L5" s="15"/>
      <c r="M5" s="15"/>
      <c r="N5" s="15"/>
    </row>
    <row r="6" spans="1:14" ht="27.75" customHeight="1" x14ac:dyDescent="0.25">
      <c r="A6" s="17" t="s">
        <v>134</v>
      </c>
      <c r="B6" s="17" t="s">
        <v>135</v>
      </c>
      <c r="C6" s="21">
        <f>'Mão de Obra'!$I$24</f>
        <v>46000</v>
      </c>
      <c r="D6" s="22">
        <v>0.2</v>
      </c>
      <c r="E6" s="21">
        <f t="shared" si="0"/>
        <v>9200</v>
      </c>
      <c r="F6" s="18" t="s">
        <v>131</v>
      </c>
      <c r="G6" s="18" t="s">
        <v>113</v>
      </c>
      <c r="H6" s="18" t="s">
        <v>132</v>
      </c>
      <c r="I6" s="15"/>
      <c r="J6" s="15"/>
      <c r="K6" s="15"/>
      <c r="L6" s="15"/>
      <c r="M6" s="15"/>
      <c r="N6" s="15"/>
    </row>
    <row r="7" spans="1:14" ht="27.75" customHeight="1" x14ac:dyDescent="0.25">
      <c r="A7" s="17" t="s">
        <v>134</v>
      </c>
      <c r="B7" s="17" t="s">
        <v>136</v>
      </c>
      <c r="C7" s="21">
        <f>'Mão de Obra'!$I$24</f>
        <v>46000</v>
      </c>
      <c r="D7" s="22">
        <v>0.08</v>
      </c>
      <c r="E7" s="21">
        <f t="shared" si="0"/>
        <v>3680</v>
      </c>
      <c r="F7" s="18" t="s">
        <v>131</v>
      </c>
      <c r="G7" s="18" t="s">
        <v>113</v>
      </c>
      <c r="H7" s="18" t="s">
        <v>132</v>
      </c>
      <c r="I7" s="15"/>
      <c r="J7" s="15"/>
      <c r="K7" s="15"/>
      <c r="L7" s="15"/>
      <c r="M7" s="15"/>
      <c r="N7" s="15"/>
    </row>
    <row r="8" spans="1:14" ht="27.75" customHeight="1" x14ac:dyDescent="0.25">
      <c r="A8" s="17" t="s">
        <v>134</v>
      </c>
      <c r="B8" s="17" t="s">
        <v>137</v>
      </c>
      <c r="C8" s="21">
        <f>'Mão de Obra'!$I$24</f>
        <v>46000</v>
      </c>
      <c r="D8" s="22">
        <v>0.03</v>
      </c>
      <c r="E8" s="21">
        <f t="shared" si="0"/>
        <v>1380</v>
      </c>
      <c r="F8" s="18" t="s">
        <v>131</v>
      </c>
      <c r="G8" s="18" t="s">
        <v>113</v>
      </c>
      <c r="H8" s="18" t="s">
        <v>132</v>
      </c>
      <c r="I8" s="15"/>
      <c r="J8" s="15"/>
      <c r="K8" s="15"/>
      <c r="L8" s="15"/>
      <c r="M8" s="15"/>
      <c r="N8" s="15"/>
    </row>
    <row r="9" spans="1:14" ht="27.75" customHeight="1" x14ac:dyDescent="0.25">
      <c r="A9" s="17" t="s">
        <v>134</v>
      </c>
      <c r="B9" s="17" t="s">
        <v>138</v>
      </c>
      <c r="C9" s="21">
        <f>'Mão de Obra'!$I$24</f>
        <v>46000</v>
      </c>
      <c r="D9" s="22">
        <v>2.5000000000000001E-2</v>
      </c>
      <c r="E9" s="21">
        <f t="shared" si="0"/>
        <v>1150</v>
      </c>
      <c r="F9" s="18" t="s">
        <v>131</v>
      </c>
      <c r="G9" s="18" t="s">
        <v>113</v>
      </c>
      <c r="H9" s="18" t="s">
        <v>132</v>
      </c>
      <c r="I9" s="15"/>
      <c r="J9" s="15"/>
      <c r="K9" s="15"/>
      <c r="L9" s="15"/>
      <c r="M9" s="15"/>
      <c r="N9" s="15"/>
    </row>
    <row r="10" spans="1:14" ht="27.75" customHeight="1" x14ac:dyDescent="0.25">
      <c r="A10" s="17" t="s">
        <v>134</v>
      </c>
      <c r="B10" s="17" t="s">
        <v>139</v>
      </c>
      <c r="C10" s="21">
        <f>'Mão de Obra'!$I$24</f>
        <v>46000</v>
      </c>
      <c r="D10" s="22">
        <v>5.8000000000000003E-2</v>
      </c>
      <c r="E10" s="21">
        <f t="shared" si="0"/>
        <v>2668</v>
      </c>
      <c r="F10" s="18" t="s">
        <v>131</v>
      </c>
      <c r="G10" s="18" t="s">
        <v>113</v>
      </c>
      <c r="H10" s="18" t="s">
        <v>132</v>
      </c>
      <c r="I10" s="15"/>
      <c r="J10" s="15"/>
      <c r="K10" s="15"/>
      <c r="L10" s="15"/>
      <c r="M10" s="15"/>
      <c r="N10" s="15"/>
    </row>
    <row r="11" spans="1:14" ht="27.75" customHeight="1" x14ac:dyDescent="0.25">
      <c r="A11" s="17" t="s">
        <v>140</v>
      </c>
      <c r="B11" s="17" t="s">
        <v>141</v>
      </c>
      <c r="C11" s="21">
        <f>'Mão de Obra'!$I$24</f>
        <v>46000</v>
      </c>
      <c r="D11" s="22">
        <v>3.9E-2</v>
      </c>
      <c r="E11" s="21">
        <f t="shared" si="0"/>
        <v>1794</v>
      </c>
      <c r="F11" s="18" t="s">
        <v>131</v>
      </c>
      <c r="G11" s="18" t="s">
        <v>113</v>
      </c>
      <c r="H11" s="18" t="s">
        <v>132</v>
      </c>
      <c r="I11" s="15"/>
      <c r="J11" s="15"/>
      <c r="K11" s="15"/>
      <c r="L11" s="15"/>
      <c r="M11" s="15"/>
      <c r="N11" s="15"/>
    </row>
    <row r="12" spans="1:14" ht="27.75" customHeight="1" x14ac:dyDescent="0.25">
      <c r="A12" s="17" t="s">
        <v>142</v>
      </c>
      <c r="B12" s="17" t="s">
        <v>143</v>
      </c>
      <c r="C12" s="21">
        <f>'Mão de Obra'!$I$24</f>
        <v>46000</v>
      </c>
      <c r="D12" s="22">
        <v>9.7000000000000003E-3</v>
      </c>
      <c r="E12" s="21">
        <f t="shared" si="0"/>
        <v>446.2</v>
      </c>
      <c r="F12" s="18" t="s">
        <v>131</v>
      </c>
      <c r="G12" s="18" t="s">
        <v>113</v>
      </c>
      <c r="H12" s="18" t="s">
        <v>132</v>
      </c>
      <c r="I12" s="15"/>
      <c r="J12" s="15"/>
      <c r="K12" s="15"/>
      <c r="L12" s="15"/>
      <c r="M12" s="15"/>
      <c r="N12" s="15"/>
    </row>
    <row r="13" spans="1:14" ht="27.75" customHeight="1" x14ac:dyDescent="0.25">
      <c r="A13" s="17" t="s">
        <v>142</v>
      </c>
      <c r="B13" s="17" t="s">
        <v>144</v>
      </c>
      <c r="C13" s="21">
        <f>'Mão de Obra'!$I$24</f>
        <v>46000</v>
      </c>
      <c r="D13" s="22">
        <v>3.3E-3</v>
      </c>
      <c r="E13" s="21">
        <f t="shared" si="0"/>
        <v>151.80000000000001</v>
      </c>
      <c r="F13" s="18" t="s">
        <v>131</v>
      </c>
      <c r="G13" s="18" t="s">
        <v>113</v>
      </c>
      <c r="H13" s="18" t="s">
        <v>132</v>
      </c>
      <c r="I13" s="15"/>
      <c r="J13" s="15"/>
      <c r="K13" s="15"/>
      <c r="L13" s="15"/>
      <c r="M13" s="15"/>
      <c r="N13" s="15"/>
    </row>
    <row r="14" spans="1:14" ht="27.75" customHeight="1" x14ac:dyDescent="0.25">
      <c r="A14" s="17" t="s">
        <v>142</v>
      </c>
      <c r="B14" s="17" t="s">
        <v>145</v>
      </c>
      <c r="C14" s="21">
        <f>'Mão de Obra'!$I$24</f>
        <v>46000</v>
      </c>
      <c r="D14" s="22">
        <v>0.04</v>
      </c>
      <c r="E14" s="21">
        <f t="shared" si="0"/>
        <v>1840</v>
      </c>
      <c r="F14" s="18" t="s">
        <v>131</v>
      </c>
      <c r="G14" s="18" t="s">
        <v>113</v>
      </c>
      <c r="H14" s="18" t="s">
        <v>132</v>
      </c>
      <c r="I14" s="15"/>
      <c r="J14" s="15"/>
      <c r="K14" s="15"/>
      <c r="L14" s="15"/>
      <c r="M14" s="15"/>
      <c r="N14" s="15"/>
    </row>
    <row r="15" spans="1:14" ht="27.75" customHeight="1" x14ac:dyDescent="0.25">
      <c r="A15" s="17" t="s">
        <v>146</v>
      </c>
      <c r="B15" s="17" t="s">
        <v>147</v>
      </c>
      <c r="C15" s="21">
        <f>'Mão de Obra'!$I$24</f>
        <v>46000</v>
      </c>
      <c r="D15" s="22">
        <v>0.111111</v>
      </c>
      <c r="E15" s="21">
        <f t="shared" si="0"/>
        <v>5111.1059999999998</v>
      </c>
      <c r="F15" s="18" t="s">
        <v>131</v>
      </c>
      <c r="G15" s="18" t="s">
        <v>113</v>
      </c>
      <c r="H15" s="18" t="s">
        <v>132</v>
      </c>
      <c r="I15" s="15"/>
      <c r="J15" s="15"/>
      <c r="K15" s="15"/>
      <c r="L15" s="15"/>
      <c r="M15" s="15"/>
      <c r="N15" s="15"/>
    </row>
    <row r="16" spans="1:14" ht="27.75" customHeight="1" x14ac:dyDescent="0.25">
      <c r="A16" s="17" t="s">
        <v>146</v>
      </c>
      <c r="B16" s="17" t="s">
        <v>148</v>
      </c>
      <c r="C16" s="21">
        <f>'Mão de Obra'!$I$24</f>
        <v>46000</v>
      </c>
      <c r="D16" s="22">
        <v>0.02</v>
      </c>
      <c r="E16" s="21">
        <f t="shared" si="0"/>
        <v>920</v>
      </c>
      <c r="F16" s="18" t="s">
        <v>131</v>
      </c>
      <c r="G16" s="18" t="s">
        <v>113</v>
      </c>
      <c r="H16" s="18" t="s">
        <v>132</v>
      </c>
      <c r="I16" s="15"/>
      <c r="J16" s="15"/>
      <c r="K16" s="15"/>
      <c r="L16" s="15"/>
      <c r="M16" s="15"/>
      <c r="N16" s="15"/>
    </row>
    <row r="17" spans="1:14" ht="27.75" customHeight="1" x14ac:dyDescent="0.25">
      <c r="A17" s="17" t="s">
        <v>146</v>
      </c>
      <c r="B17" s="17" t="s">
        <v>149</v>
      </c>
      <c r="C17" s="21">
        <f>'Mão de Obra'!$I$24</f>
        <v>46000</v>
      </c>
      <c r="D17" s="22">
        <v>2E-3</v>
      </c>
      <c r="E17" s="21">
        <f t="shared" si="0"/>
        <v>92</v>
      </c>
      <c r="F17" s="18" t="s">
        <v>131</v>
      </c>
      <c r="G17" s="18" t="s">
        <v>113</v>
      </c>
      <c r="H17" s="18" t="s">
        <v>132</v>
      </c>
      <c r="I17" s="15"/>
      <c r="J17" s="15"/>
      <c r="K17" s="15"/>
      <c r="L17" s="15"/>
      <c r="M17" s="15"/>
      <c r="N17" s="15"/>
    </row>
    <row r="18" spans="1:14" ht="27.75" customHeight="1" x14ac:dyDescent="0.25">
      <c r="A18" s="17" t="s">
        <v>146</v>
      </c>
      <c r="B18" s="17" t="s">
        <v>150</v>
      </c>
      <c r="C18" s="21">
        <f>'Mão de Obra'!$I$24</f>
        <v>46000</v>
      </c>
      <c r="D18" s="22">
        <v>1E-3</v>
      </c>
      <c r="E18" s="21">
        <f t="shared" si="0"/>
        <v>46</v>
      </c>
      <c r="F18" s="18" t="s">
        <v>131</v>
      </c>
      <c r="G18" s="18" t="s">
        <v>113</v>
      </c>
      <c r="H18" s="18" t="s">
        <v>132</v>
      </c>
      <c r="I18" s="15"/>
      <c r="J18" s="15"/>
      <c r="K18" s="15"/>
      <c r="L18" s="15"/>
      <c r="M18" s="15"/>
      <c r="N18" s="15"/>
    </row>
    <row r="19" spans="1:14" ht="27.75" customHeight="1" x14ac:dyDescent="0.25">
      <c r="A19" s="17" t="s">
        <v>146</v>
      </c>
      <c r="B19" s="17" t="s">
        <v>151</v>
      </c>
      <c r="C19" s="21">
        <f>'Mão de Obra'!$I$24</f>
        <v>46000</v>
      </c>
      <c r="D19" s="22">
        <v>5.0000000000000001E-3</v>
      </c>
      <c r="E19" s="21">
        <f t="shared" si="0"/>
        <v>230</v>
      </c>
      <c r="F19" s="18" t="s">
        <v>131</v>
      </c>
      <c r="G19" s="18" t="s">
        <v>113</v>
      </c>
      <c r="H19" s="18" t="s">
        <v>132</v>
      </c>
      <c r="I19" s="15"/>
      <c r="J19" s="15"/>
      <c r="K19" s="15"/>
      <c r="L19" s="15"/>
      <c r="M19" s="15"/>
      <c r="N19" s="15"/>
    </row>
    <row r="20" spans="1:14" ht="14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4.25" customHeight="1" x14ac:dyDescent="0.25">
      <c r="A21" s="5" t="s">
        <v>152</v>
      </c>
      <c r="B21" s="5"/>
      <c r="C21" s="5"/>
      <c r="D21" s="5"/>
      <c r="E21" s="25">
        <f>SUM(E4:E19)</f>
        <v>37653.53</v>
      </c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4.2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4.2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4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H1"/>
    <mergeCell ref="A21:D21"/>
  </mergeCells>
  <dataValidations count="1">
    <dataValidation type="list" sqref="G4:G19" xr:uid="{00000000-0002-0000-0300-000000000000}">
      <formula1>"Sim,Não,N/A"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0"/>
  <sheetViews>
    <sheetView zoomScaleNormal="100" workbookViewId="0"/>
  </sheetViews>
  <sheetFormatPr defaultColWidth="8.5703125" defaultRowHeight="15" x14ac:dyDescent="0.25"/>
  <cols>
    <col min="1" max="1" width="18" customWidth="1"/>
    <col min="2" max="2" width="28" customWidth="1"/>
    <col min="3" max="9" width="18" customWidth="1"/>
    <col min="10" max="10" width="30" customWidth="1"/>
  </cols>
  <sheetData>
    <row r="1" spans="1:14" ht="27.75" customHeight="1" x14ac:dyDescent="0.25">
      <c r="A1" s="6" t="s">
        <v>153</v>
      </c>
      <c r="B1" s="6"/>
      <c r="C1" s="6"/>
      <c r="D1" s="6"/>
      <c r="E1" s="6"/>
      <c r="F1" s="6"/>
      <c r="G1" s="6"/>
      <c r="H1" s="6"/>
      <c r="I1" s="6"/>
      <c r="J1" s="6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95</v>
      </c>
      <c r="B3" s="16" t="s">
        <v>154</v>
      </c>
      <c r="C3" s="16" t="s">
        <v>155</v>
      </c>
      <c r="D3" s="16" t="s">
        <v>156</v>
      </c>
      <c r="E3" s="16" t="s">
        <v>157</v>
      </c>
      <c r="F3" s="16" t="s">
        <v>158</v>
      </c>
      <c r="G3" s="16" t="s">
        <v>159</v>
      </c>
      <c r="H3" s="16" t="s">
        <v>160</v>
      </c>
      <c r="I3" s="16" t="s">
        <v>161</v>
      </c>
      <c r="J3" s="16" t="s">
        <v>162</v>
      </c>
      <c r="K3" s="15"/>
      <c r="L3" s="15"/>
      <c r="M3" s="15"/>
      <c r="N3" s="15"/>
    </row>
    <row r="4" spans="1:14" ht="14.25" customHeight="1" x14ac:dyDescent="0.25">
      <c r="A4" s="29" t="s">
        <v>163</v>
      </c>
      <c r="B4" s="29" t="s">
        <v>164</v>
      </c>
      <c r="C4" s="30">
        <v>15</v>
      </c>
      <c r="D4" s="24">
        <v>8.8000000000000007</v>
      </c>
      <c r="E4" s="29">
        <v>22</v>
      </c>
      <c r="F4" s="24">
        <v>0</v>
      </c>
      <c r="G4" s="25">
        <f t="shared" ref="G4:G33" si="0">C4*D4*IF(E4=0,1,E4)</f>
        <v>2904</v>
      </c>
      <c r="H4" s="25">
        <f t="shared" ref="H4:H33" si="1">C4*F4</f>
        <v>0</v>
      </c>
      <c r="I4" s="25">
        <f t="shared" ref="I4:I33" si="2">MAX(0,G4-H4)</f>
        <v>2904</v>
      </c>
      <c r="J4" s="29" t="s">
        <v>165</v>
      </c>
      <c r="K4" s="15"/>
      <c r="L4" s="15"/>
      <c r="M4" s="15"/>
      <c r="N4" s="15"/>
    </row>
    <row r="5" spans="1:14" ht="14.25" customHeight="1" x14ac:dyDescent="0.25">
      <c r="A5" s="29" t="s">
        <v>166</v>
      </c>
      <c r="B5" s="29" t="s">
        <v>164</v>
      </c>
      <c r="C5" s="30">
        <v>6</v>
      </c>
      <c r="D5" s="24">
        <v>8.8000000000000007</v>
      </c>
      <c r="E5" s="29">
        <v>22</v>
      </c>
      <c r="F5" s="24">
        <v>0</v>
      </c>
      <c r="G5" s="25">
        <f t="shared" si="0"/>
        <v>1161.6000000000001</v>
      </c>
      <c r="H5" s="25">
        <f t="shared" si="1"/>
        <v>0</v>
      </c>
      <c r="I5" s="25">
        <f t="shared" si="2"/>
        <v>1161.6000000000001</v>
      </c>
      <c r="J5" s="29" t="s">
        <v>165</v>
      </c>
      <c r="K5" s="15"/>
      <c r="L5" s="15"/>
      <c r="M5" s="15"/>
      <c r="N5" s="15"/>
    </row>
    <row r="6" spans="1:14" ht="14.25" customHeight="1" x14ac:dyDescent="0.25">
      <c r="A6" s="29" t="s">
        <v>167</v>
      </c>
      <c r="B6" s="29" t="s">
        <v>164</v>
      </c>
      <c r="C6" s="30">
        <v>2</v>
      </c>
      <c r="D6" s="24">
        <v>8.8000000000000007</v>
      </c>
      <c r="E6" s="29">
        <v>22</v>
      </c>
      <c r="F6" s="24">
        <v>0</v>
      </c>
      <c r="G6" s="25">
        <f t="shared" si="0"/>
        <v>387.20000000000005</v>
      </c>
      <c r="H6" s="25">
        <f t="shared" si="1"/>
        <v>0</v>
      </c>
      <c r="I6" s="25">
        <f t="shared" si="2"/>
        <v>387.20000000000005</v>
      </c>
      <c r="J6" s="29" t="s">
        <v>165</v>
      </c>
      <c r="K6" s="15"/>
      <c r="L6" s="15"/>
      <c r="M6" s="15"/>
      <c r="N6" s="15"/>
    </row>
    <row r="7" spans="1:14" ht="14.25" customHeight="1" x14ac:dyDescent="0.25">
      <c r="A7" s="29" t="s">
        <v>168</v>
      </c>
      <c r="B7" s="29" t="s">
        <v>169</v>
      </c>
      <c r="C7" s="30">
        <v>23</v>
      </c>
      <c r="D7" s="24">
        <v>30</v>
      </c>
      <c r="E7" s="29">
        <v>22</v>
      </c>
      <c r="F7" s="24">
        <v>0</v>
      </c>
      <c r="G7" s="25">
        <f t="shared" si="0"/>
        <v>15180</v>
      </c>
      <c r="H7" s="25">
        <f t="shared" si="1"/>
        <v>0</v>
      </c>
      <c r="I7" s="25">
        <f t="shared" si="2"/>
        <v>15180</v>
      </c>
      <c r="J7" s="29" t="s">
        <v>165</v>
      </c>
      <c r="K7" s="15"/>
      <c r="L7" s="15"/>
      <c r="M7" s="15"/>
      <c r="N7" s="15"/>
    </row>
    <row r="8" spans="1:14" ht="14.25" customHeight="1" x14ac:dyDescent="0.25">
      <c r="A8" s="29"/>
      <c r="B8" s="29"/>
      <c r="C8" s="30"/>
      <c r="D8" s="24"/>
      <c r="E8" s="29"/>
      <c r="F8" s="24"/>
      <c r="G8" s="25">
        <f t="shared" si="0"/>
        <v>0</v>
      </c>
      <c r="H8" s="25">
        <f t="shared" si="1"/>
        <v>0</v>
      </c>
      <c r="I8" s="25">
        <f t="shared" si="2"/>
        <v>0</v>
      </c>
      <c r="J8" s="29"/>
      <c r="K8" s="15"/>
      <c r="L8" s="15"/>
      <c r="M8" s="15"/>
      <c r="N8" s="15"/>
    </row>
    <row r="9" spans="1:14" ht="14.25" customHeight="1" x14ac:dyDescent="0.25">
      <c r="A9" s="29"/>
      <c r="B9" s="29"/>
      <c r="C9" s="30"/>
      <c r="D9" s="24"/>
      <c r="E9" s="29"/>
      <c r="F9" s="24"/>
      <c r="G9" s="25">
        <f t="shared" si="0"/>
        <v>0</v>
      </c>
      <c r="H9" s="25">
        <f t="shared" si="1"/>
        <v>0</v>
      </c>
      <c r="I9" s="25">
        <f t="shared" si="2"/>
        <v>0</v>
      </c>
      <c r="J9" s="29"/>
      <c r="K9" s="15"/>
      <c r="L9" s="15"/>
      <c r="M9" s="15"/>
      <c r="N9" s="15"/>
    </row>
    <row r="10" spans="1:14" ht="14.25" customHeight="1" x14ac:dyDescent="0.25">
      <c r="A10" s="29"/>
      <c r="B10" s="29"/>
      <c r="C10" s="30"/>
      <c r="D10" s="24"/>
      <c r="E10" s="29"/>
      <c r="F10" s="24"/>
      <c r="G10" s="25">
        <f t="shared" si="0"/>
        <v>0</v>
      </c>
      <c r="H10" s="25">
        <f t="shared" si="1"/>
        <v>0</v>
      </c>
      <c r="I10" s="25">
        <f t="shared" si="2"/>
        <v>0</v>
      </c>
      <c r="J10" s="29"/>
      <c r="K10" s="15"/>
      <c r="L10" s="15"/>
      <c r="M10" s="15"/>
      <c r="N10" s="15"/>
    </row>
    <row r="11" spans="1:14" ht="14.25" customHeight="1" x14ac:dyDescent="0.25">
      <c r="A11" s="29"/>
      <c r="B11" s="29"/>
      <c r="C11" s="30"/>
      <c r="D11" s="24"/>
      <c r="E11" s="29"/>
      <c r="F11" s="24"/>
      <c r="G11" s="25">
        <f t="shared" si="0"/>
        <v>0</v>
      </c>
      <c r="H11" s="25">
        <f t="shared" si="1"/>
        <v>0</v>
      </c>
      <c r="I11" s="25">
        <f t="shared" si="2"/>
        <v>0</v>
      </c>
      <c r="J11" s="29"/>
      <c r="K11" s="15"/>
      <c r="L11" s="15"/>
      <c r="M11" s="15"/>
      <c r="N11" s="15"/>
    </row>
    <row r="12" spans="1:14" ht="14.25" customHeight="1" x14ac:dyDescent="0.25">
      <c r="A12" s="29"/>
      <c r="B12" s="29"/>
      <c r="C12" s="30"/>
      <c r="D12" s="24"/>
      <c r="E12" s="29"/>
      <c r="F12" s="24"/>
      <c r="G12" s="25">
        <f t="shared" si="0"/>
        <v>0</v>
      </c>
      <c r="H12" s="25">
        <f t="shared" si="1"/>
        <v>0</v>
      </c>
      <c r="I12" s="25">
        <f t="shared" si="2"/>
        <v>0</v>
      </c>
      <c r="J12" s="29"/>
      <c r="K12" s="15"/>
      <c r="L12" s="15"/>
      <c r="M12" s="15"/>
      <c r="N12" s="15"/>
    </row>
    <row r="13" spans="1:14" ht="14.25" customHeight="1" x14ac:dyDescent="0.25">
      <c r="A13" s="29"/>
      <c r="B13" s="29"/>
      <c r="C13" s="30"/>
      <c r="D13" s="24"/>
      <c r="E13" s="29"/>
      <c r="F13" s="24"/>
      <c r="G13" s="25">
        <f t="shared" si="0"/>
        <v>0</v>
      </c>
      <c r="H13" s="25">
        <f t="shared" si="1"/>
        <v>0</v>
      </c>
      <c r="I13" s="25">
        <f t="shared" si="2"/>
        <v>0</v>
      </c>
      <c r="J13" s="29"/>
      <c r="K13" s="15"/>
      <c r="L13" s="15"/>
      <c r="M13" s="15"/>
      <c r="N13" s="15"/>
    </row>
    <row r="14" spans="1:14" ht="14.25" customHeight="1" x14ac:dyDescent="0.25">
      <c r="A14" s="29"/>
      <c r="B14" s="29"/>
      <c r="C14" s="30"/>
      <c r="D14" s="24"/>
      <c r="E14" s="29"/>
      <c r="F14" s="24"/>
      <c r="G14" s="25">
        <f t="shared" si="0"/>
        <v>0</v>
      </c>
      <c r="H14" s="25">
        <f t="shared" si="1"/>
        <v>0</v>
      </c>
      <c r="I14" s="25">
        <f t="shared" si="2"/>
        <v>0</v>
      </c>
      <c r="J14" s="29"/>
      <c r="K14" s="15"/>
      <c r="L14" s="15"/>
      <c r="M14" s="15"/>
      <c r="N14" s="15"/>
    </row>
    <row r="15" spans="1:14" ht="14.25" customHeight="1" x14ac:dyDescent="0.25">
      <c r="A15" s="29"/>
      <c r="B15" s="29"/>
      <c r="C15" s="30"/>
      <c r="D15" s="24"/>
      <c r="E15" s="29"/>
      <c r="F15" s="24"/>
      <c r="G15" s="25">
        <f t="shared" si="0"/>
        <v>0</v>
      </c>
      <c r="H15" s="25">
        <f t="shared" si="1"/>
        <v>0</v>
      </c>
      <c r="I15" s="25">
        <f t="shared" si="2"/>
        <v>0</v>
      </c>
      <c r="J15" s="29"/>
      <c r="K15" s="15"/>
      <c r="L15" s="15"/>
      <c r="M15" s="15"/>
      <c r="N15" s="15"/>
    </row>
    <row r="16" spans="1:14" ht="14.25" customHeight="1" x14ac:dyDescent="0.25">
      <c r="A16" s="29"/>
      <c r="B16" s="29"/>
      <c r="C16" s="30"/>
      <c r="D16" s="24"/>
      <c r="E16" s="29"/>
      <c r="F16" s="24"/>
      <c r="G16" s="25">
        <f t="shared" si="0"/>
        <v>0</v>
      </c>
      <c r="H16" s="25">
        <f t="shared" si="1"/>
        <v>0</v>
      </c>
      <c r="I16" s="25">
        <f t="shared" si="2"/>
        <v>0</v>
      </c>
      <c r="J16" s="29"/>
      <c r="K16" s="15"/>
      <c r="L16" s="15"/>
      <c r="M16" s="15"/>
      <c r="N16" s="15"/>
    </row>
    <row r="17" spans="1:14" ht="14.25" customHeight="1" x14ac:dyDescent="0.25">
      <c r="A17" s="29"/>
      <c r="B17" s="29"/>
      <c r="C17" s="30"/>
      <c r="D17" s="24"/>
      <c r="E17" s="29"/>
      <c r="F17" s="24"/>
      <c r="G17" s="25">
        <f t="shared" si="0"/>
        <v>0</v>
      </c>
      <c r="H17" s="25">
        <f t="shared" si="1"/>
        <v>0</v>
      </c>
      <c r="I17" s="25">
        <f t="shared" si="2"/>
        <v>0</v>
      </c>
      <c r="J17" s="29"/>
      <c r="K17" s="15"/>
      <c r="L17" s="15"/>
      <c r="M17" s="15"/>
      <c r="N17" s="15"/>
    </row>
    <row r="18" spans="1:14" ht="14.25" customHeight="1" x14ac:dyDescent="0.25">
      <c r="A18" s="29"/>
      <c r="B18" s="29"/>
      <c r="C18" s="30"/>
      <c r="D18" s="24"/>
      <c r="E18" s="29"/>
      <c r="F18" s="24"/>
      <c r="G18" s="25">
        <f t="shared" si="0"/>
        <v>0</v>
      </c>
      <c r="H18" s="25">
        <f t="shared" si="1"/>
        <v>0</v>
      </c>
      <c r="I18" s="25">
        <f t="shared" si="2"/>
        <v>0</v>
      </c>
      <c r="J18" s="29"/>
      <c r="K18" s="15"/>
      <c r="L18" s="15"/>
      <c r="M18" s="15"/>
      <c r="N18" s="15"/>
    </row>
    <row r="19" spans="1:14" ht="14.25" customHeight="1" x14ac:dyDescent="0.25">
      <c r="A19" s="29"/>
      <c r="B19" s="29"/>
      <c r="C19" s="30"/>
      <c r="D19" s="24"/>
      <c r="E19" s="29"/>
      <c r="F19" s="24"/>
      <c r="G19" s="25">
        <f t="shared" si="0"/>
        <v>0</v>
      </c>
      <c r="H19" s="25">
        <f t="shared" si="1"/>
        <v>0</v>
      </c>
      <c r="I19" s="25">
        <f t="shared" si="2"/>
        <v>0</v>
      </c>
      <c r="J19" s="29"/>
      <c r="K19" s="15"/>
      <c r="L19" s="15"/>
      <c r="M19" s="15"/>
      <c r="N19" s="15"/>
    </row>
    <row r="20" spans="1:14" ht="14.25" customHeight="1" x14ac:dyDescent="0.25">
      <c r="A20" s="29"/>
      <c r="B20" s="29"/>
      <c r="C20" s="30"/>
      <c r="D20" s="24"/>
      <c r="E20" s="29"/>
      <c r="F20" s="24"/>
      <c r="G20" s="25">
        <f t="shared" si="0"/>
        <v>0</v>
      </c>
      <c r="H20" s="25">
        <f t="shared" si="1"/>
        <v>0</v>
      </c>
      <c r="I20" s="25">
        <f t="shared" si="2"/>
        <v>0</v>
      </c>
      <c r="J20" s="29"/>
      <c r="K20" s="15"/>
      <c r="L20" s="15"/>
      <c r="M20" s="15"/>
      <c r="N20" s="15"/>
    </row>
    <row r="21" spans="1:14" ht="14.25" customHeight="1" x14ac:dyDescent="0.25">
      <c r="A21" s="29"/>
      <c r="B21" s="29"/>
      <c r="C21" s="30"/>
      <c r="D21" s="24"/>
      <c r="E21" s="29"/>
      <c r="F21" s="24"/>
      <c r="G21" s="25">
        <f t="shared" si="0"/>
        <v>0</v>
      </c>
      <c r="H21" s="25">
        <f t="shared" si="1"/>
        <v>0</v>
      </c>
      <c r="I21" s="25">
        <f t="shared" si="2"/>
        <v>0</v>
      </c>
      <c r="J21" s="29"/>
      <c r="K21" s="15"/>
      <c r="L21" s="15"/>
      <c r="M21" s="15"/>
      <c r="N21" s="15"/>
    </row>
    <row r="22" spans="1:14" ht="14.25" customHeight="1" x14ac:dyDescent="0.25">
      <c r="A22" s="29"/>
      <c r="B22" s="29"/>
      <c r="C22" s="30"/>
      <c r="D22" s="24"/>
      <c r="E22" s="29"/>
      <c r="F22" s="24"/>
      <c r="G22" s="25">
        <f t="shared" si="0"/>
        <v>0</v>
      </c>
      <c r="H22" s="25">
        <f t="shared" si="1"/>
        <v>0</v>
      </c>
      <c r="I22" s="25">
        <f t="shared" si="2"/>
        <v>0</v>
      </c>
      <c r="J22" s="29"/>
      <c r="K22" s="15"/>
      <c r="L22" s="15"/>
      <c r="M22" s="15"/>
      <c r="N22" s="15"/>
    </row>
    <row r="23" spans="1:14" ht="14.25" customHeight="1" x14ac:dyDescent="0.25">
      <c r="A23" s="29"/>
      <c r="B23" s="29"/>
      <c r="C23" s="30"/>
      <c r="D23" s="24"/>
      <c r="E23" s="29"/>
      <c r="F23" s="24"/>
      <c r="G23" s="25">
        <f t="shared" si="0"/>
        <v>0</v>
      </c>
      <c r="H23" s="25">
        <f t="shared" si="1"/>
        <v>0</v>
      </c>
      <c r="I23" s="25">
        <f t="shared" si="2"/>
        <v>0</v>
      </c>
      <c r="J23" s="29"/>
      <c r="K23" s="15"/>
      <c r="L23" s="15"/>
      <c r="M23" s="15"/>
      <c r="N23" s="15"/>
    </row>
    <row r="24" spans="1:14" ht="14.25" customHeight="1" x14ac:dyDescent="0.25">
      <c r="A24" s="29"/>
      <c r="B24" s="29"/>
      <c r="C24" s="30"/>
      <c r="D24" s="24"/>
      <c r="E24" s="29"/>
      <c r="F24" s="24"/>
      <c r="G24" s="25">
        <f t="shared" si="0"/>
        <v>0</v>
      </c>
      <c r="H24" s="25">
        <f t="shared" si="1"/>
        <v>0</v>
      </c>
      <c r="I24" s="25">
        <f t="shared" si="2"/>
        <v>0</v>
      </c>
      <c r="J24" s="29"/>
      <c r="K24" s="15"/>
      <c r="L24" s="15"/>
      <c r="M24" s="15"/>
      <c r="N24" s="15"/>
    </row>
    <row r="25" spans="1:14" ht="14.25" customHeight="1" x14ac:dyDescent="0.25">
      <c r="A25" s="29"/>
      <c r="B25" s="29"/>
      <c r="C25" s="30"/>
      <c r="D25" s="24"/>
      <c r="E25" s="29"/>
      <c r="F25" s="24"/>
      <c r="G25" s="25">
        <f t="shared" si="0"/>
        <v>0</v>
      </c>
      <c r="H25" s="25">
        <f t="shared" si="1"/>
        <v>0</v>
      </c>
      <c r="I25" s="25">
        <f t="shared" si="2"/>
        <v>0</v>
      </c>
      <c r="J25" s="29"/>
      <c r="K25" s="15"/>
      <c r="L25" s="15"/>
      <c r="M25" s="15"/>
      <c r="N25" s="15"/>
    </row>
    <row r="26" spans="1:14" ht="14.25" customHeight="1" x14ac:dyDescent="0.25">
      <c r="A26" s="29"/>
      <c r="B26" s="29"/>
      <c r="C26" s="30"/>
      <c r="D26" s="24"/>
      <c r="E26" s="29"/>
      <c r="F26" s="24"/>
      <c r="G26" s="25">
        <f t="shared" si="0"/>
        <v>0</v>
      </c>
      <c r="H26" s="25">
        <f t="shared" si="1"/>
        <v>0</v>
      </c>
      <c r="I26" s="25">
        <f t="shared" si="2"/>
        <v>0</v>
      </c>
      <c r="J26" s="29"/>
      <c r="K26" s="15"/>
      <c r="L26" s="15"/>
      <c r="M26" s="15"/>
      <c r="N26" s="15"/>
    </row>
    <row r="27" spans="1:14" ht="14.25" customHeight="1" x14ac:dyDescent="0.25">
      <c r="A27" s="29"/>
      <c r="B27" s="29"/>
      <c r="C27" s="30"/>
      <c r="D27" s="24"/>
      <c r="E27" s="29"/>
      <c r="F27" s="24"/>
      <c r="G27" s="25">
        <f t="shared" si="0"/>
        <v>0</v>
      </c>
      <c r="H27" s="25">
        <f t="shared" si="1"/>
        <v>0</v>
      </c>
      <c r="I27" s="25">
        <f t="shared" si="2"/>
        <v>0</v>
      </c>
      <c r="J27" s="29"/>
      <c r="K27" s="15"/>
      <c r="L27" s="15"/>
      <c r="M27" s="15"/>
      <c r="N27" s="15"/>
    </row>
    <row r="28" spans="1:14" ht="14.25" customHeight="1" x14ac:dyDescent="0.25">
      <c r="A28" s="29"/>
      <c r="B28" s="29"/>
      <c r="C28" s="30"/>
      <c r="D28" s="24"/>
      <c r="E28" s="29"/>
      <c r="F28" s="24"/>
      <c r="G28" s="25">
        <f t="shared" si="0"/>
        <v>0</v>
      </c>
      <c r="H28" s="25">
        <f t="shared" si="1"/>
        <v>0</v>
      </c>
      <c r="I28" s="25">
        <f t="shared" si="2"/>
        <v>0</v>
      </c>
      <c r="J28" s="29"/>
      <c r="K28" s="15"/>
      <c r="L28" s="15"/>
      <c r="M28" s="15"/>
      <c r="N28" s="15"/>
    </row>
    <row r="29" spans="1:14" ht="14.25" customHeight="1" x14ac:dyDescent="0.25">
      <c r="A29" s="29"/>
      <c r="B29" s="29"/>
      <c r="C29" s="30"/>
      <c r="D29" s="24"/>
      <c r="E29" s="29"/>
      <c r="F29" s="24"/>
      <c r="G29" s="25">
        <f t="shared" si="0"/>
        <v>0</v>
      </c>
      <c r="H29" s="25">
        <f t="shared" si="1"/>
        <v>0</v>
      </c>
      <c r="I29" s="25">
        <f t="shared" si="2"/>
        <v>0</v>
      </c>
      <c r="J29" s="29"/>
      <c r="K29" s="15"/>
      <c r="L29" s="15"/>
      <c r="M29" s="15"/>
      <c r="N29" s="15"/>
    </row>
    <row r="30" spans="1:14" ht="14.25" customHeight="1" x14ac:dyDescent="0.25">
      <c r="A30" s="29"/>
      <c r="B30" s="29"/>
      <c r="C30" s="30"/>
      <c r="D30" s="24"/>
      <c r="E30" s="29"/>
      <c r="F30" s="24"/>
      <c r="G30" s="25">
        <f t="shared" si="0"/>
        <v>0</v>
      </c>
      <c r="H30" s="25">
        <f t="shared" si="1"/>
        <v>0</v>
      </c>
      <c r="I30" s="25">
        <f t="shared" si="2"/>
        <v>0</v>
      </c>
      <c r="J30" s="29"/>
      <c r="K30" s="15"/>
      <c r="L30" s="15"/>
      <c r="M30" s="15"/>
      <c r="N30" s="15"/>
    </row>
    <row r="31" spans="1:14" ht="14.25" customHeight="1" x14ac:dyDescent="0.25">
      <c r="A31" s="29"/>
      <c r="B31" s="29"/>
      <c r="C31" s="30"/>
      <c r="D31" s="24"/>
      <c r="E31" s="29"/>
      <c r="F31" s="24"/>
      <c r="G31" s="25">
        <f t="shared" si="0"/>
        <v>0</v>
      </c>
      <c r="H31" s="25">
        <f t="shared" si="1"/>
        <v>0</v>
      </c>
      <c r="I31" s="25">
        <f t="shared" si="2"/>
        <v>0</v>
      </c>
      <c r="J31" s="29"/>
      <c r="K31" s="15"/>
      <c r="L31" s="15"/>
      <c r="M31" s="15"/>
      <c r="N31" s="15"/>
    </row>
    <row r="32" spans="1:14" ht="14.25" customHeight="1" x14ac:dyDescent="0.25">
      <c r="A32" s="29"/>
      <c r="B32" s="29"/>
      <c r="C32" s="30"/>
      <c r="D32" s="24"/>
      <c r="E32" s="29"/>
      <c r="F32" s="24"/>
      <c r="G32" s="25">
        <f t="shared" si="0"/>
        <v>0</v>
      </c>
      <c r="H32" s="25">
        <f t="shared" si="1"/>
        <v>0</v>
      </c>
      <c r="I32" s="25">
        <f t="shared" si="2"/>
        <v>0</v>
      </c>
      <c r="J32" s="29"/>
      <c r="K32" s="15"/>
      <c r="L32" s="15"/>
      <c r="M32" s="15"/>
      <c r="N32" s="15"/>
    </row>
    <row r="33" spans="1:14" ht="14.25" customHeight="1" x14ac:dyDescent="0.25">
      <c r="A33" s="29"/>
      <c r="B33" s="29"/>
      <c r="C33" s="30"/>
      <c r="D33" s="24"/>
      <c r="E33" s="29"/>
      <c r="F33" s="24"/>
      <c r="G33" s="25">
        <f t="shared" si="0"/>
        <v>0</v>
      </c>
      <c r="H33" s="25">
        <f t="shared" si="1"/>
        <v>0</v>
      </c>
      <c r="I33" s="25">
        <f t="shared" si="2"/>
        <v>0</v>
      </c>
      <c r="J33" s="29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5" t="s">
        <v>170</v>
      </c>
      <c r="B35" s="5"/>
      <c r="C35" s="5"/>
      <c r="D35" s="5"/>
      <c r="E35" s="5"/>
      <c r="F35" s="5"/>
      <c r="G35" s="5"/>
      <c r="H35" s="5"/>
      <c r="I35" s="25">
        <f>SUM(I4:I33)</f>
        <v>19632.8</v>
      </c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J1"/>
    <mergeCell ref="A35:H3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0"/>
  <sheetViews>
    <sheetView zoomScaleNormal="100" workbookViewId="0"/>
  </sheetViews>
  <sheetFormatPr defaultColWidth="8.5703125" defaultRowHeight="15" x14ac:dyDescent="0.25"/>
  <cols>
    <col min="1" max="1" width="34" customWidth="1"/>
    <col min="2" max="12" width="18" customWidth="1"/>
    <col min="13" max="13" width="45" customWidth="1"/>
  </cols>
  <sheetData>
    <row r="1" spans="1:14" ht="15" customHeight="1" x14ac:dyDescent="0.25">
      <c r="A1" s="6" t="s">
        <v>171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5"/>
    </row>
    <row r="2" spans="1:14" ht="15" customHeight="1" x14ac:dyDescent="0.25">
      <c r="A2" s="4" t="s">
        <v>172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5"/>
    </row>
    <row r="3" spans="1:14" ht="24" customHeight="1" x14ac:dyDescent="0.25">
      <c r="A3" s="16" t="s">
        <v>95</v>
      </c>
      <c r="B3" s="16" t="s">
        <v>173</v>
      </c>
      <c r="C3" s="16" t="s">
        <v>174</v>
      </c>
      <c r="D3" s="16" t="s">
        <v>175</v>
      </c>
      <c r="E3" s="16" t="s">
        <v>176</v>
      </c>
      <c r="F3" s="16" t="s">
        <v>177</v>
      </c>
      <c r="G3" s="16" t="s">
        <v>178</v>
      </c>
      <c r="H3" s="16" t="s">
        <v>179</v>
      </c>
      <c r="I3" s="16" t="s">
        <v>180</v>
      </c>
      <c r="J3" s="16" t="s">
        <v>181</v>
      </c>
      <c r="K3" s="16" t="s">
        <v>182</v>
      </c>
      <c r="L3" s="16" t="s">
        <v>183</v>
      </c>
      <c r="M3" s="16" t="s">
        <v>184</v>
      </c>
      <c r="N3" s="15"/>
    </row>
    <row r="4" spans="1:14" ht="24" customHeight="1" x14ac:dyDescent="0.25">
      <c r="A4" s="18" t="s">
        <v>108</v>
      </c>
      <c r="B4" s="27">
        <v>4</v>
      </c>
      <c r="C4" s="27">
        <v>7</v>
      </c>
      <c r="D4" s="27">
        <v>6</v>
      </c>
      <c r="E4" s="31">
        <f t="shared" ref="E4:E10" si="0">IFERROR(C4/D4,0)</f>
        <v>1.1666666666666667</v>
      </c>
      <c r="F4" s="31">
        <f t="shared" ref="F4:F10" si="1">B4*E4</f>
        <v>4.666666666666667</v>
      </c>
      <c r="G4" s="27">
        <v>5</v>
      </c>
      <c r="H4" s="31">
        <f t="shared" ref="H4:H10" si="2">MAX(0,F4-G4)</f>
        <v>0</v>
      </c>
      <c r="I4" s="18" t="s">
        <v>113</v>
      </c>
      <c r="J4" s="18">
        <v>0</v>
      </c>
      <c r="K4" s="20">
        <v>0</v>
      </c>
      <c r="L4" s="20" t="s">
        <v>185</v>
      </c>
      <c r="M4" s="18" t="s">
        <v>186</v>
      </c>
      <c r="N4" s="15"/>
    </row>
    <row r="5" spans="1:14" ht="24" customHeight="1" x14ac:dyDescent="0.25">
      <c r="A5" s="18" t="s">
        <v>114</v>
      </c>
      <c r="B5" s="27">
        <v>1</v>
      </c>
      <c r="C5" s="27">
        <v>7</v>
      </c>
      <c r="D5" s="27">
        <v>6</v>
      </c>
      <c r="E5" s="31">
        <f t="shared" si="0"/>
        <v>1.1666666666666667</v>
      </c>
      <c r="F5" s="31">
        <f t="shared" si="1"/>
        <v>1.1666666666666667</v>
      </c>
      <c r="G5" s="27">
        <v>2</v>
      </c>
      <c r="H5" s="31">
        <f t="shared" si="2"/>
        <v>0</v>
      </c>
      <c r="I5" s="18" t="s">
        <v>113</v>
      </c>
      <c r="J5" s="18">
        <v>0</v>
      </c>
      <c r="K5" s="20">
        <v>0</v>
      </c>
      <c r="L5" s="20" t="s">
        <v>185</v>
      </c>
      <c r="M5" s="18" t="s">
        <v>187</v>
      </c>
      <c r="N5" s="15"/>
    </row>
    <row r="6" spans="1:14" ht="24" customHeight="1" x14ac:dyDescent="0.25">
      <c r="A6" s="18" t="s">
        <v>115</v>
      </c>
      <c r="B6" s="27">
        <v>4</v>
      </c>
      <c r="C6" s="27">
        <v>7</v>
      </c>
      <c r="D6" s="27">
        <v>6</v>
      </c>
      <c r="E6" s="31">
        <f t="shared" si="0"/>
        <v>1.1666666666666667</v>
      </c>
      <c r="F6" s="31">
        <f t="shared" si="1"/>
        <v>4.666666666666667</v>
      </c>
      <c r="G6" s="27">
        <v>5</v>
      </c>
      <c r="H6" s="31">
        <f t="shared" si="2"/>
        <v>0</v>
      </c>
      <c r="I6" s="18" t="s">
        <v>113</v>
      </c>
      <c r="J6" s="18">
        <v>0</v>
      </c>
      <c r="K6" s="20">
        <v>0</v>
      </c>
      <c r="L6" s="20" t="s">
        <v>185</v>
      </c>
      <c r="M6" s="18" t="s">
        <v>186</v>
      </c>
      <c r="N6" s="15"/>
    </row>
    <row r="7" spans="1:14" ht="24" customHeight="1" x14ac:dyDescent="0.25">
      <c r="A7" s="18" t="s">
        <v>116</v>
      </c>
      <c r="B7" s="27">
        <v>1</v>
      </c>
      <c r="C7" s="27">
        <v>7</v>
      </c>
      <c r="D7" s="27">
        <v>6</v>
      </c>
      <c r="E7" s="31">
        <f t="shared" si="0"/>
        <v>1.1666666666666667</v>
      </c>
      <c r="F7" s="31">
        <f t="shared" si="1"/>
        <v>1.1666666666666667</v>
      </c>
      <c r="G7" s="27">
        <v>2</v>
      </c>
      <c r="H7" s="31">
        <f t="shared" si="2"/>
        <v>0</v>
      </c>
      <c r="I7" s="18" t="s">
        <v>113</v>
      </c>
      <c r="J7" s="18">
        <v>0</v>
      </c>
      <c r="K7" s="20">
        <v>0</v>
      </c>
      <c r="L7" s="20" t="s">
        <v>185</v>
      </c>
      <c r="M7" s="18" t="s">
        <v>187</v>
      </c>
      <c r="N7" s="15"/>
    </row>
    <row r="8" spans="1:14" ht="24" customHeight="1" x14ac:dyDescent="0.25">
      <c r="A8" s="18" t="s">
        <v>117</v>
      </c>
      <c r="B8" s="27">
        <v>4</v>
      </c>
      <c r="C8" s="27">
        <v>7</v>
      </c>
      <c r="D8" s="27">
        <v>6</v>
      </c>
      <c r="E8" s="31">
        <f t="shared" si="0"/>
        <v>1.1666666666666667</v>
      </c>
      <c r="F8" s="31">
        <f t="shared" si="1"/>
        <v>4.666666666666667</v>
      </c>
      <c r="G8" s="27">
        <v>5</v>
      </c>
      <c r="H8" s="31">
        <f t="shared" si="2"/>
        <v>0</v>
      </c>
      <c r="I8" s="18" t="s">
        <v>113</v>
      </c>
      <c r="J8" s="18">
        <v>0</v>
      </c>
      <c r="K8" s="20">
        <v>0</v>
      </c>
      <c r="L8" s="20" t="s">
        <v>185</v>
      </c>
      <c r="M8" s="18" t="s">
        <v>186</v>
      </c>
      <c r="N8" s="15"/>
    </row>
    <row r="9" spans="1:14" ht="24" customHeight="1" x14ac:dyDescent="0.25">
      <c r="A9" s="18" t="s">
        <v>118</v>
      </c>
      <c r="B9" s="27">
        <v>1</v>
      </c>
      <c r="C9" s="27">
        <v>7</v>
      </c>
      <c r="D9" s="27">
        <v>6</v>
      </c>
      <c r="E9" s="31">
        <f t="shared" si="0"/>
        <v>1.1666666666666667</v>
      </c>
      <c r="F9" s="31">
        <f t="shared" si="1"/>
        <v>1.1666666666666667</v>
      </c>
      <c r="G9" s="27">
        <v>2</v>
      </c>
      <c r="H9" s="31">
        <f t="shared" si="2"/>
        <v>0</v>
      </c>
      <c r="I9" s="18" t="s">
        <v>113</v>
      </c>
      <c r="J9" s="18">
        <v>0</v>
      </c>
      <c r="K9" s="20">
        <v>0</v>
      </c>
      <c r="L9" s="20" t="s">
        <v>185</v>
      </c>
      <c r="M9" s="18" t="s">
        <v>187</v>
      </c>
      <c r="N9" s="15"/>
    </row>
    <row r="10" spans="1:14" ht="24" customHeight="1" x14ac:dyDescent="0.25">
      <c r="A10" s="18" t="s">
        <v>119</v>
      </c>
      <c r="B10" s="27">
        <v>1</v>
      </c>
      <c r="C10" s="27">
        <v>7</v>
      </c>
      <c r="D10" s="27">
        <v>6</v>
      </c>
      <c r="E10" s="31">
        <f t="shared" si="0"/>
        <v>1.1666666666666667</v>
      </c>
      <c r="F10" s="31">
        <f t="shared" si="1"/>
        <v>1.1666666666666667</v>
      </c>
      <c r="G10" s="27">
        <v>2</v>
      </c>
      <c r="H10" s="31">
        <f t="shared" si="2"/>
        <v>0</v>
      </c>
      <c r="I10" s="18" t="s">
        <v>113</v>
      </c>
      <c r="J10" s="18">
        <v>0</v>
      </c>
      <c r="K10" s="20">
        <v>0</v>
      </c>
      <c r="L10" s="20" t="s">
        <v>185</v>
      </c>
      <c r="M10" s="18" t="s">
        <v>188</v>
      </c>
      <c r="N10" s="15"/>
    </row>
    <row r="11" spans="1:14" ht="15" customHeight="1" x14ac:dyDescent="0.25">
      <c r="A11" s="18"/>
      <c r="B11" s="27"/>
      <c r="C11" s="27"/>
      <c r="D11" s="27"/>
      <c r="E11" s="31"/>
      <c r="F11" s="31"/>
      <c r="G11" s="27"/>
      <c r="H11" s="31"/>
      <c r="I11" s="18"/>
      <c r="J11" s="18"/>
      <c r="K11" s="21"/>
      <c r="L11" s="20"/>
      <c r="M11" s="18"/>
      <c r="N11" s="15"/>
    </row>
    <row r="12" spans="1:14" ht="15" customHeight="1" x14ac:dyDescent="0.25">
      <c r="A12" s="18"/>
      <c r="B12" s="27"/>
      <c r="C12" s="27"/>
      <c r="D12" s="27"/>
      <c r="E12" s="31"/>
      <c r="F12" s="31"/>
      <c r="G12" s="27"/>
      <c r="H12" s="31"/>
      <c r="I12" s="18"/>
      <c r="J12" s="18"/>
      <c r="K12" s="21"/>
      <c r="L12" s="20"/>
      <c r="M12" s="18"/>
      <c r="N12" s="15"/>
    </row>
    <row r="13" spans="1:14" ht="15" customHeight="1" x14ac:dyDescent="0.25">
      <c r="A13" s="18"/>
      <c r="B13" s="27"/>
      <c r="C13" s="27"/>
      <c r="D13" s="27"/>
      <c r="E13" s="31"/>
      <c r="F13" s="31"/>
      <c r="G13" s="27"/>
      <c r="H13" s="31"/>
      <c r="I13" s="18"/>
      <c r="J13" s="18"/>
      <c r="K13" s="21"/>
      <c r="L13" s="20"/>
      <c r="M13" s="18"/>
      <c r="N13" s="15"/>
    </row>
    <row r="14" spans="1:14" ht="1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</row>
    <row r="15" spans="1:14" ht="15" customHeight="1" x14ac:dyDescent="0.25">
      <c r="A15" s="5" t="s">
        <v>189</v>
      </c>
      <c r="B15" s="5"/>
      <c r="C15" s="5"/>
      <c r="D15" s="5"/>
      <c r="E15" s="5"/>
      <c r="F15" s="5"/>
      <c r="G15" s="5"/>
      <c r="H15" s="5"/>
      <c r="I15" s="5"/>
      <c r="J15" s="5"/>
      <c r="K15" s="21">
        <f>SUM(K4:K10)</f>
        <v>0</v>
      </c>
      <c r="L15" s="17"/>
      <c r="M15" s="17"/>
      <c r="N15" s="15"/>
    </row>
    <row r="16" spans="1:14" ht="1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3">
    <mergeCell ref="A1:M1"/>
    <mergeCell ref="A2:M2"/>
    <mergeCell ref="A15:J15"/>
  </mergeCells>
  <dataValidations count="1">
    <dataValidation type="list" sqref="I4:I13" xr:uid="{00000000-0002-0000-0500-000000000000}">
      <formula1>"Sim,Não,N/A"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0"/>
  <sheetViews>
    <sheetView zoomScaleNormal="100" workbookViewId="0"/>
  </sheetViews>
  <sheetFormatPr defaultColWidth="8.5703125" defaultRowHeight="15" x14ac:dyDescent="0.25"/>
  <cols>
    <col min="1" max="1" width="18" customWidth="1"/>
    <col min="2" max="2" width="32" customWidth="1"/>
    <col min="3" max="6" width="18" customWidth="1"/>
    <col min="7" max="7" width="28" customWidth="1"/>
    <col min="8" max="10" width="18" customWidth="1"/>
  </cols>
  <sheetData>
    <row r="1" spans="1:14" ht="27.75" customHeight="1" x14ac:dyDescent="0.25">
      <c r="A1" s="6" t="s">
        <v>190</v>
      </c>
      <c r="B1" s="6"/>
      <c r="C1" s="6"/>
      <c r="D1" s="6"/>
      <c r="E1" s="6"/>
      <c r="F1" s="6"/>
      <c r="G1" s="6"/>
      <c r="H1" s="6"/>
      <c r="I1" s="6"/>
      <c r="J1" s="6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191</v>
      </c>
      <c r="B3" s="16" t="s">
        <v>192</v>
      </c>
      <c r="C3" s="16" t="s">
        <v>193</v>
      </c>
      <c r="D3" s="16" t="s">
        <v>194</v>
      </c>
      <c r="E3" s="16" t="s">
        <v>195</v>
      </c>
      <c r="F3" s="16" t="s">
        <v>196</v>
      </c>
      <c r="G3" s="16" t="s">
        <v>197</v>
      </c>
      <c r="H3" s="16" t="s">
        <v>198</v>
      </c>
      <c r="I3" s="16" t="s">
        <v>199</v>
      </c>
      <c r="J3" s="16" t="s">
        <v>106</v>
      </c>
      <c r="K3" s="15"/>
      <c r="L3" s="15"/>
      <c r="M3" s="15"/>
      <c r="N3" s="15"/>
    </row>
    <row r="4" spans="1:14" ht="14.25" customHeight="1" x14ac:dyDescent="0.25">
      <c r="A4" s="29" t="s">
        <v>200</v>
      </c>
      <c r="B4" s="29" t="s">
        <v>200</v>
      </c>
      <c r="C4" s="29" t="s">
        <v>201</v>
      </c>
      <c r="D4" s="30" t="s">
        <v>202</v>
      </c>
      <c r="E4" s="24">
        <v>12</v>
      </c>
      <c r="F4" s="25">
        <f t="shared" ref="F4:F35" si="0">D4*E4</f>
        <v>1440</v>
      </c>
      <c r="G4" s="29" t="s">
        <v>203</v>
      </c>
      <c r="H4" s="32">
        <v>46282</v>
      </c>
      <c r="I4" s="29" t="s">
        <v>204</v>
      </c>
      <c r="J4" s="29" t="s">
        <v>205</v>
      </c>
      <c r="K4" s="15"/>
      <c r="L4" s="15"/>
      <c r="M4" s="15"/>
      <c r="N4" s="15"/>
    </row>
    <row r="5" spans="1:14" ht="14.25" customHeight="1" x14ac:dyDescent="0.25">
      <c r="A5" s="29" t="s">
        <v>206</v>
      </c>
      <c r="B5" s="29" t="s">
        <v>206</v>
      </c>
      <c r="C5" s="29" t="s">
        <v>201</v>
      </c>
      <c r="D5" s="30">
        <v>120</v>
      </c>
      <c r="E5" s="24">
        <v>14</v>
      </c>
      <c r="F5" s="25">
        <f t="shared" si="0"/>
        <v>1680</v>
      </c>
      <c r="G5" s="29" t="s">
        <v>203</v>
      </c>
      <c r="H5" s="32">
        <v>46282</v>
      </c>
      <c r="I5" s="29" t="s">
        <v>207</v>
      </c>
      <c r="J5" s="29" t="s">
        <v>205</v>
      </c>
      <c r="K5" s="15"/>
      <c r="L5" s="15"/>
      <c r="M5" s="15"/>
      <c r="N5" s="15"/>
    </row>
    <row r="6" spans="1:14" ht="14.25" customHeight="1" x14ac:dyDescent="0.25">
      <c r="A6" s="29" t="s">
        <v>208</v>
      </c>
      <c r="B6" s="29" t="s">
        <v>208</v>
      </c>
      <c r="C6" s="29" t="s">
        <v>201</v>
      </c>
      <c r="D6" s="30">
        <v>180</v>
      </c>
      <c r="E6" s="24">
        <v>6</v>
      </c>
      <c r="F6" s="25">
        <f t="shared" si="0"/>
        <v>1080</v>
      </c>
      <c r="G6" s="29" t="s">
        <v>203</v>
      </c>
      <c r="H6" s="32">
        <v>46282</v>
      </c>
      <c r="I6" s="29" t="s">
        <v>209</v>
      </c>
      <c r="J6" s="29" t="s">
        <v>205</v>
      </c>
      <c r="K6" s="15"/>
      <c r="L6" s="15"/>
      <c r="M6" s="15"/>
      <c r="N6" s="15"/>
    </row>
    <row r="7" spans="1:14" ht="14.25" customHeight="1" x14ac:dyDescent="0.25">
      <c r="A7" s="29" t="s">
        <v>210</v>
      </c>
      <c r="B7" s="29" t="s">
        <v>210</v>
      </c>
      <c r="C7" s="29" t="s">
        <v>201</v>
      </c>
      <c r="D7" s="30">
        <v>100</v>
      </c>
      <c r="E7" s="24">
        <v>9</v>
      </c>
      <c r="F7" s="25">
        <f t="shared" si="0"/>
        <v>900</v>
      </c>
      <c r="G7" s="29" t="s">
        <v>203</v>
      </c>
      <c r="H7" s="32">
        <v>46282</v>
      </c>
      <c r="I7" s="29" t="s">
        <v>211</v>
      </c>
      <c r="J7" s="29" t="s">
        <v>205</v>
      </c>
      <c r="K7" s="15"/>
      <c r="L7" s="15"/>
      <c r="M7" s="15"/>
      <c r="N7" s="15"/>
    </row>
    <row r="8" spans="1:14" ht="14.25" customHeight="1" x14ac:dyDescent="0.25">
      <c r="A8" s="29" t="s">
        <v>212</v>
      </c>
      <c r="B8" s="29" t="s">
        <v>212</v>
      </c>
      <c r="C8" s="29" t="s">
        <v>213</v>
      </c>
      <c r="D8" s="30">
        <v>1800</v>
      </c>
      <c r="E8" s="24">
        <v>1.2</v>
      </c>
      <c r="F8" s="25">
        <f t="shared" si="0"/>
        <v>2160</v>
      </c>
      <c r="G8" s="29" t="s">
        <v>203</v>
      </c>
      <c r="H8" s="32">
        <v>46282</v>
      </c>
      <c r="I8" s="29" t="s">
        <v>214</v>
      </c>
      <c r="J8" s="29" t="s">
        <v>205</v>
      </c>
      <c r="K8" s="15"/>
      <c r="L8" s="15"/>
      <c r="M8" s="15"/>
      <c r="N8" s="15"/>
    </row>
    <row r="9" spans="1:14" ht="14.25" customHeight="1" x14ac:dyDescent="0.25">
      <c r="A9" s="29" t="s">
        <v>215</v>
      </c>
      <c r="B9" s="29" t="s">
        <v>215</v>
      </c>
      <c r="C9" s="29" t="s">
        <v>216</v>
      </c>
      <c r="D9" s="30">
        <v>60</v>
      </c>
      <c r="E9" s="24">
        <v>12</v>
      </c>
      <c r="F9" s="25">
        <f t="shared" si="0"/>
        <v>720</v>
      </c>
      <c r="G9" s="29" t="s">
        <v>203</v>
      </c>
      <c r="H9" s="32">
        <v>46282</v>
      </c>
      <c r="I9" s="29" t="s">
        <v>168</v>
      </c>
      <c r="J9" s="29" t="s">
        <v>205</v>
      </c>
      <c r="K9" s="15"/>
      <c r="L9" s="15"/>
      <c r="M9" s="15"/>
      <c r="N9" s="15"/>
    </row>
    <row r="10" spans="1:14" ht="14.25" customHeight="1" x14ac:dyDescent="0.25">
      <c r="A10" s="29" t="s">
        <v>217</v>
      </c>
      <c r="B10" s="29" t="s">
        <v>217</v>
      </c>
      <c r="C10" s="29" t="s">
        <v>213</v>
      </c>
      <c r="D10" s="30">
        <v>35</v>
      </c>
      <c r="E10" s="24">
        <v>25</v>
      </c>
      <c r="F10" s="25">
        <f t="shared" si="0"/>
        <v>875</v>
      </c>
      <c r="G10" s="29" t="s">
        <v>203</v>
      </c>
      <c r="H10" s="32">
        <v>46282</v>
      </c>
      <c r="I10" s="29" t="s">
        <v>168</v>
      </c>
      <c r="J10" s="29" t="s">
        <v>205</v>
      </c>
      <c r="K10" s="15"/>
      <c r="L10" s="15"/>
      <c r="M10" s="15"/>
      <c r="N10" s="15"/>
    </row>
    <row r="11" spans="1:14" ht="14.25" customHeight="1" x14ac:dyDescent="0.25">
      <c r="A11" s="29" t="s">
        <v>218</v>
      </c>
      <c r="B11" s="29" t="s">
        <v>218</v>
      </c>
      <c r="C11" s="29" t="s">
        <v>219</v>
      </c>
      <c r="D11" s="30">
        <v>30</v>
      </c>
      <c r="E11" s="24">
        <v>35</v>
      </c>
      <c r="F11" s="25">
        <f t="shared" si="0"/>
        <v>1050</v>
      </c>
      <c r="G11" s="29" t="s">
        <v>203</v>
      </c>
      <c r="H11" s="32">
        <v>46282</v>
      </c>
      <c r="I11" s="29" t="s">
        <v>220</v>
      </c>
      <c r="J11" s="29" t="s">
        <v>205</v>
      </c>
      <c r="K11" s="15"/>
      <c r="L11" s="15"/>
      <c r="M11" s="15"/>
      <c r="N11" s="15"/>
    </row>
    <row r="12" spans="1:14" ht="14.25" customHeight="1" x14ac:dyDescent="0.25">
      <c r="A12" s="29" t="s">
        <v>221</v>
      </c>
      <c r="B12" s="29" t="s">
        <v>221</v>
      </c>
      <c r="C12" s="29" t="s">
        <v>219</v>
      </c>
      <c r="D12" s="30">
        <v>30</v>
      </c>
      <c r="E12" s="24">
        <v>55</v>
      </c>
      <c r="F12" s="25">
        <f t="shared" si="0"/>
        <v>1650</v>
      </c>
      <c r="G12" s="29" t="s">
        <v>203</v>
      </c>
      <c r="H12" s="32">
        <v>46282</v>
      </c>
      <c r="I12" s="29" t="s">
        <v>220</v>
      </c>
      <c r="J12" s="29" t="s">
        <v>205</v>
      </c>
      <c r="K12" s="15"/>
      <c r="L12" s="15"/>
      <c r="M12" s="15"/>
      <c r="N12" s="15"/>
    </row>
    <row r="13" spans="1:14" ht="14.25" customHeight="1" x14ac:dyDescent="0.25">
      <c r="A13" s="29" t="s">
        <v>222</v>
      </c>
      <c r="B13" s="29" t="s">
        <v>222</v>
      </c>
      <c r="C13" s="29" t="s">
        <v>223</v>
      </c>
      <c r="D13" s="30">
        <v>1</v>
      </c>
      <c r="E13" s="24">
        <v>700</v>
      </c>
      <c r="F13" s="25">
        <f t="shared" si="0"/>
        <v>700</v>
      </c>
      <c r="G13" s="29" t="s">
        <v>224</v>
      </c>
      <c r="H13" s="32">
        <v>46282</v>
      </c>
      <c r="I13" s="29" t="s">
        <v>225</v>
      </c>
      <c r="J13" s="29" t="s">
        <v>205</v>
      </c>
      <c r="K13" s="15"/>
      <c r="L13" s="15"/>
      <c r="M13" s="15"/>
      <c r="N13" s="15"/>
    </row>
    <row r="14" spans="1:14" ht="14.25" customHeight="1" x14ac:dyDescent="0.25">
      <c r="A14" s="29"/>
      <c r="B14" s="29"/>
      <c r="C14" s="29"/>
      <c r="D14" s="30"/>
      <c r="E14" s="24"/>
      <c r="F14" s="25">
        <f t="shared" si="0"/>
        <v>0</v>
      </c>
      <c r="G14" s="29"/>
      <c r="H14" s="29"/>
      <c r="I14" s="29"/>
      <c r="J14" s="29"/>
      <c r="K14" s="15"/>
      <c r="L14" s="15"/>
      <c r="M14" s="15"/>
      <c r="N14" s="15"/>
    </row>
    <row r="15" spans="1:14" ht="14.25" customHeight="1" x14ac:dyDescent="0.25">
      <c r="A15" s="29"/>
      <c r="B15" s="29"/>
      <c r="C15" s="29"/>
      <c r="D15" s="30"/>
      <c r="E15" s="24"/>
      <c r="F15" s="25">
        <f t="shared" si="0"/>
        <v>0</v>
      </c>
      <c r="G15" s="29"/>
      <c r="H15" s="29"/>
      <c r="I15" s="29"/>
      <c r="J15" s="29"/>
      <c r="K15" s="15"/>
      <c r="L15" s="15"/>
      <c r="M15" s="15"/>
      <c r="N15" s="15"/>
    </row>
    <row r="16" spans="1:14" ht="14.25" customHeight="1" x14ac:dyDescent="0.25">
      <c r="A16" s="29"/>
      <c r="B16" s="29"/>
      <c r="C16" s="29"/>
      <c r="D16" s="30"/>
      <c r="E16" s="24"/>
      <c r="F16" s="25">
        <f t="shared" si="0"/>
        <v>0</v>
      </c>
      <c r="G16" s="29"/>
      <c r="H16" s="29"/>
      <c r="I16" s="29"/>
      <c r="J16" s="29"/>
      <c r="K16" s="15"/>
      <c r="L16" s="15"/>
      <c r="M16" s="15"/>
      <c r="N16" s="15"/>
    </row>
    <row r="17" spans="1:14" ht="14.25" customHeight="1" x14ac:dyDescent="0.25">
      <c r="A17" s="29"/>
      <c r="B17" s="29"/>
      <c r="C17" s="29"/>
      <c r="D17" s="30"/>
      <c r="E17" s="24"/>
      <c r="F17" s="25">
        <f t="shared" si="0"/>
        <v>0</v>
      </c>
      <c r="G17" s="29"/>
      <c r="H17" s="29"/>
      <c r="I17" s="29"/>
      <c r="J17" s="29"/>
      <c r="K17" s="15"/>
      <c r="L17" s="15"/>
      <c r="M17" s="15"/>
      <c r="N17" s="15"/>
    </row>
    <row r="18" spans="1:14" ht="14.25" customHeight="1" x14ac:dyDescent="0.25">
      <c r="A18" s="29"/>
      <c r="B18" s="29"/>
      <c r="C18" s="29"/>
      <c r="D18" s="30"/>
      <c r="E18" s="24"/>
      <c r="F18" s="25">
        <f t="shared" si="0"/>
        <v>0</v>
      </c>
      <c r="G18" s="29"/>
      <c r="H18" s="29"/>
      <c r="I18" s="29"/>
      <c r="J18" s="29"/>
      <c r="K18" s="15"/>
      <c r="L18" s="15"/>
      <c r="M18" s="15"/>
      <c r="N18" s="15"/>
    </row>
    <row r="19" spans="1:14" ht="14.25" customHeight="1" x14ac:dyDescent="0.25">
      <c r="A19" s="29"/>
      <c r="B19" s="29"/>
      <c r="C19" s="29"/>
      <c r="D19" s="30"/>
      <c r="E19" s="24"/>
      <c r="F19" s="25">
        <f t="shared" si="0"/>
        <v>0</v>
      </c>
      <c r="G19" s="29"/>
      <c r="H19" s="29"/>
      <c r="I19" s="29"/>
      <c r="J19" s="29"/>
      <c r="K19" s="15"/>
      <c r="L19" s="15"/>
      <c r="M19" s="15"/>
      <c r="N19" s="15"/>
    </row>
    <row r="20" spans="1:14" ht="14.25" customHeight="1" x14ac:dyDescent="0.25">
      <c r="A20" s="29"/>
      <c r="B20" s="29"/>
      <c r="C20" s="29"/>
      <c r="D20" s="30"/>
      <c r="E20" s="24"/>
      <c r="F20" s="25">
        <f t="shared" si="0"/>
        <v>0</v>
      </c>
      <c r="G20" s="29"/>
      <c r="H20" s="29"/>
      <c r="I20" s="29"/>
      <c r="J20" s="29"/>
      <c r="K20" s="15"/>
      <c r="L20" s="15"/>
      <c r="M20" s="15"/>
      <c r="N20" s="15"/>
    </row>
    <row r="21" spans="1:14" ht="14.25" customHeight="1" x14ac:dyDescent="0.25">
      <c r="A21" s="29"/>
      <c r="B21" s="29"/>
      <c r="C21" s="29"/>
      <c r="D21" s="30"/>
      <c r="E21" s="24"/>
      <c r="F21" s="25">
        <f t="shared" si="0"/>
        <v>0</v>
      </c>
      <c r="G21" s="29"/>
      <c r="H21" s="29"/>
      <c r="I21" s="29"/>
      <c r="J21" s="29"/>
      <c r="K21" s="15"/>
      <c r="L21" s="15"/>
      <c r="M21" s="15"/>
      <c r="N21" s="15"/>
    </row>
    <row r="22" spans="1:14" ht="14.25" customHeight="1" x14ac:dyDescent="0.25">
      <c r="A22" s="29"/>
      <c r="B22" s="29"/>
      <c r="C22" s="29"/>
      <c r="D22" s="30"/>
      <c r="E22" s="24"/>
      <c r="F22" s="25">
        <f t="shared" si="0"/>
        <v>0</v>
      </c>
      <c r="G22" s="29"/>
      <c r="H22" s="29"/>
      <c r="I22" s="29"/>
      <c r="J22" s="29"/>
      <c r="K22" s="15"/>
      <c r="L22" s="15"/>
      <c r="M22" s="15"/>
      <c r="N22" s="15"/>
    </row>
    <row r="23" spans="1:14" ht="14.25" customHeight="1" x14ac:dyDescent="0.25">
      <c r="A23" s="29"/>
      <c r="B23" s="29"/>
      <c r="C23" s="29"/>
      <c r="D23" s="30"/>
      <c r="E23" s="24"/>
      <c r="F23" s="25">
        <f t="shared" si="0"/>
        <v>0</v>
      </c>
      <c r="G23" s="29"/>
      <c r="H23" s="29"/>
      <c r="I23" s="29"/>
      <c r="J23" s="29"/>
      <c r="K23" s="15"/>
      <c r="L23" s="15"/>
      <c r="M23" s="15"/>
      <c r="N23" s="15"/>
    </row>
    <row r="24" spans="1:14" ht="14.25" customHeight="1" x14ac:dyDescent="0.25">
      <c r="A24" s="29"/>
      <c r="B24" s="29"/>
      <c r="C24" s="29"/>
      <c r="D24" s="30"/>
      <c r="E24" s="24"/>
      <c r="F24" s="25">
        <f t="shared" si="0"/>
        <v>0</v>
      </c>
      <c r="G24" s="29"/>
      <c r="H24" s="29"/>
      <c r="I24" s="29"/>
      <c r="J24" s="29"/>
      <c r="K24" s="15"/>
      <c r="L24" s="15"/>
      <c r="M24" s="15"/>
      <c r="N24" s="15"/>
    </row>
    <row r="25" spans="1:14" ht="14.25" customHeight="1" x14ac:dyDescent="0.25">
      <c r="A25" s="29"/>
      <c r="B25" s="29"/>
      <c r="C25" s="29"/>
      <c r="D25" s="30"/>
      <c r="E25" s="24"/>
      <c r="F25" s="25">
        <f t="shared" si="0"/>
        <v>0</v>
      </c>
      <c r="G25" s="29"/>
      <c r="H25" s="29"/>
      <c r="I25" s="29"/>
      <c r="J25" s="29"/>
      <c r="K25" s="15"/>
      <c r="L25" s="15"/>
      <c r="M25" s="15"/>
      <c r="N25" s="15"/>
    </row>
    <row r="26" spans="1:14" ht="14.25" customHeight="1" x14ac:dyDescent="0.25">
      <c r="A26" s="29"/>
      <c r="B26" s="29"/>
      <c r="C26" s="29"/>
      <c r="D26" s="30"/>
      <c r="E26" s="24"/>
      <c r="F26" s="25">
        <f t="shared" si="0"/>
        <v>0</v>
      </c>
      <c r="G26" s="29"/>
      <c r="H26" s="29"/>
      <c r="I26" s="29"/>
      <c r="J26" s="29"/>
      <c r="K26" s="15"/>
      <c r="L26" s="15"/>
      <c r="M26" s="15"/>
      <c r="N26" s="15"/>
    </row>
    <row r="27" spans="1:14" ht="14.25" customHeight="1" x14ac:dyDescent="0.25">
      <c r="A27" s="29"/>
      <c r="B27" s="29"/>
      <c r="C27" s="29"/>
      <c r="D27" s="30"/>
      <c r="E27" s="24"/>
      <c r="F27" s="25">
        <f t="shared" si="0"/>
        <v>0</v>
      </c>
      <c r="G27" s="29"/>
      <c r="H27" s="29"/>
      <c r="I27" s="29"/>
      <c r="J27" s="29"/>
      <c r="K27" s="15"/>
      <c r="L27" s="15"/>
      <c r="M27" s="15"/>
      <c r="N27" s="15"/>
    </row>
    <row r="28" spans="1:14" ht="14.25" customHeight="1" x14ac:dyDescent="0.25">
      <c r="A28" s="29"/>
      <c r="B28" s="29"/>
      <c r="C28" s="29"/>
      <c r="D28" s="30"/>
      <c r="E28" s="24"/>
      <c r="F28" s="25">
        <f t="shared" si="0"/>
        <v>0</v>
      </c>
      <c r="G28" s="29"/>
      <c r="H28" s="29"/>
      <c r="I28" s="29"/>
      <c r="J28" s="29"/>
      <c r="K28" s="15"/>
      <c r="L28" s="15"/>
      <c r="M28" s="15"/>
      <c r="N28" s="15"/>
    </row>
    <row r="29" spans="1:14" ht="14.25" customHeight="1" x14ac:dyDescent="0.25">
      <c r="A29" s="29"/>
      <c r="B29" s="29"/>
      <c r="C29" s="29"/>
      <c r="D29" s="30"/>
      <c r="E29" s="24"/>
      <c r="F29" s="25">
        <f t="shared" si="0"/>
        <v>0</v>
      </c>
      <c r="G29" s="29"/>
      <c r="H29" s="29"/>
      <c r="I29" s="29"/>
      <c r="J29" s="29"/>
      <c r="K29" s="15"/>
      <c r="L29" s="15"/>
      <c r="M29" s="15"/>
      <c r="N29" s="15"/>
    </row>
    <row r="30" spans="1:14" ht="14.25" customHeight="1" x14ac:dyDescent="0.25">
      <c r="A30" s="29"/>
      <c r="B30" s="29"/>
      <c r="C30" s="29"/>
      <c r="D30" s="30"/>
      <c r="E30" s="24"/>
      <c r="F30" s="25">
        <f t="shared" si="0"/>
        <v>0</v>
      </c>
      <c r="G30" s="29"/>
      <c r="H30" s="29"/>
      <c r="I30" s="29"/>
      <c r="J30" s="29"/>
      <c r="K30" s="15"/>
      <c r="L30" s="15"/>
      <c r="M30" s="15"/>
      <c r="N30" s="15"/>
    </row>
    <row r="31" spans="1:14" ht="14.25" customHeight="1" x14ac:dyDescent="0.25">
      <c r="A31" s="29"/>
      <c r="B31" s="29"/>
      <c r="C31" s="29"/>
      <c r="D31" s="30"/>
      <c r="E31" s="24"/>
      <c r="F31" s="25">
        <f t="shared" si="0"/>
        <v>0</v>
      </c>
      <c r="G31" s="29"/>
      <c r="H31" s="29"/>
      <c r="I31" s="29"/>
      <c r="J31" s="29"/>
      <c r="K31" s="15"/>
      <c r="L31" s="15"/>
      <c r="M31" s="15"/>
      <c r="N31" s="15"/>
    </row>
    <row r="32" spans="1:14" ht="14.25" customHeight="1" x14ac:dyDescent="0.25">
      <c r="A32" s="29"/>
      <c r="B32" s="29"/>
      <c r="C32" s="29"/>
      <c r="D32" s="30"/>
      <c r="E32" s="24"/>
      <c r="F32" s="25">
        <f t="shared" si="0"/>
        <v>0</v>
      </c>
      <c r="G32" s="29"/>
      <c r="H32" s="29"/>
      <c r="I32" s="29"/>
      <c r="J32" s="29"/>
      <c r="K32" s="15"/>
      <c r="L32" s="15"/>
      <c r="M32" s="15"/>
      <c r="N32" s="15"/>
    </row>
    <row r="33" spans="1:14" ht="14.25" customHeight="1" x14ac:dyDescent="0.25">
      <c r="A33" s="29"/>
      <c r="B33" s="29"/>
      <c r="C33" s="29"/>
      <c r="D33" s="30"/>
      <c r="E33" s="24"/>
      <c r="F33" s="25">
        <f t="shared" si="0"/>
        <v>0</v>
      </c>
      <c r="G33" s="29"/>
      <c r="H33" s="29"/>
      <c r="I33" s="29"/>
      <c r="J33" s="29"/>
      <c r="K33" s="15"/>
      <c r="L33" s="15"/>
      <c r="M33" s="15"/>
      <c r="N33" s="15"/>
    </row>
    <row r="34" spans="1:14" ht="14.25" customHeight="1" x14ac:dyDescent="0.25">
      <c r="A34" s="29"/>
      <c r="B34" s="29"/>
      <c r="C34" s="29"/>
      <c r="D34" s="30"/>
      <c r="E34" s="24"/>
      <c r="F34" s="25">
        <f t="shared" si="0"/>
        <v>0</v>
      </c>
      <c r="G34" s="29"/>
      <c r="H34" s="29"/>
      <c r="I34" s="29"/>
      <c r="J34" s="29"/>
      <c r="K34" s="15"/>
      <c r="L34" s="15"/>
      <c r="M34" s="15"/>
      <c r="N34" s="15"/>
    </row>
    <row r="35" spans="1:14" ht="14.25" customHeight="1" x14ac:dyDescent="0.25">
      <c r="A35" s="29"/>
      <c r="B35" s="29"/>
      <c r="C35" s="29"/>
      <c r="D35" s="30"/>
      <c r="E35" s="24"/>
      <c r="F35" s="25">
        <f t="shared" si="0"/>
        <v>0</v>
      </c>
      <c r="G35" s="29"/>
      <c r="H35" s="29"/>
      <c r="I35" s="29"/>
      <c r="J35" s="29"/>
      <c r="K35" s="15"/>
      <c r="L35" s="15"/>
      <c r="M35" s="15"/>
      <c r="N35" s="15"/>
    </row>
    <row r="36" spans="1:14" ht="14.25" customHeight="1" x14ac:dyDescent="0.25">
      <c r="A36" s="29"/>
      <c r="B36" s="29"/>
      <c r="C36" s="29"/>
      <c r="D36" s="30"/>
      <c r="E36" s="24"/>
      <c r="F36" s="25">
        <f t="shared" ref="F36:F67" si="1">D36*E36</f>
        <v>0</v>
      </c>
      <c r="G36" s="29"/>
      <c r="H36" s="29"/>
      <c r="I36" s="29"/>
      <c r="J36" s="29"/>
      <c r="K36" s="15"/>
      <c r="L36" s="15"/>
      <c r="M36" s="15"/>
      <c r="N36" s="15"/>
    </row>
    <row r="37" spans="1:14" ht="14.25" customHeight="1" x14ac:dyDescent="0.25">
      <c r="A37" s="29"/>
      <c r="B37" s="29"/>
      <c r="C37" s="29"/>
      <c r="D37" s="30"/>
      <c r="E37" s="24"/>
      <c r="F37" s="25">
        <f t="shared" si="1"/>
        <v>0</v>
      </c>
      <c r="G37" s="29"/>
      <c r="H37" s="29"/>
      <c r="I37" s="29"/>
      <c r="J37" s="29"/>
      <c r="K37" s="15"/>
      <c r="L37" s="15"/>
      <c r="M37" s="15"/>
      <c r="N37" s="15"/>
    </row>
    <row r="38" spans="1:14" ht="14.25" customHeight="1" x14ac:dyDescent="0.25">
      <c r="A38" s="29"/>
      <c r="B38" s="29"/>
      <c r="C38" s="29"/>
      <c r="D38" s="30"/>
      <c r="E38" s="24"/>
      <c r="F38" s="25">
        <f t="shared" si="1"/>
        <v>0</v>
      </c>
      <c r="G38" s="29"/>
      <c r="H38" s="29"/>
      <c r="I38" s="29"/>
      <c r="J38" s="29"/>
      <c r="K38" s="15"/>
      <c r="L38" s="15"/>
      <c r="M38" s="15"/>
      <c r="N38" s="15"/>
    </row>
    <row r="39" spans="1:14" ht="14.25" customHeight="1" x14ac:dyDescent="0.25">
      <c r="A39" s="29"/>
      <c r="B39" s="29"/>
      <c r="C39" s="29"/>
      <c r="D39" s="30"/>
      <c r="E39" s="24"/>
      <c r="F39" s="25">
        <f t="shared" si="1"/>
        <v>0</v>
      </c>
      <c r="G39" s="29"/>
      <c r="H39" s="29"/>
      <c r="I39" s="29"/>
      <c r="J39" s="29"/>
      <c r="K39" s="15"/>
      <c r="L39" s="15"/>
      <c r="M39" s="15"/>
      <c r="N39" s="15"/>
    </row>
    <row r="40" spans="1:14" ht="14.25" customHeight="1" x14ac:dyDescent="0.25">
      <c r="A40" s="29"/>
      <c r="B40" s="29"/>
      <c r="C40" s="29"/>
      <c r="D40" s="30"/>
      <c r="E40" s="24"/>
      <c r="F40" s="25">
        <f t="shared" si="1"/>
        <v>0</v>
      </c>
      <c r="G40" s="29"/>
      <c r="H40" s="29"/>
      <c r="I40" s="29"/>
      <c r="J40" s="29"/>
      <c r="K40" s="15"/>
      <c r="L40" s="15"/>
      <c r="M40" s="15"/>
      <c r="N40" s="15"/>
    </row>
    <row r="41" spans="1:14" ht="14.25" customHeight="1" x14ac:dyDescent="0.25">
      <c r="A41" s="29"/>
      <c r="B41" s="29"/>
      <c r="C41" s="29"/>
      <c r="D41" s="30"/>
      <c r="E41" s="24"/>
      <c r="F41" s="25">
        <f t="shared" si="1"/>
        <v>0</v>
      </c>
      <c r="G41" s="29"/>
      <c r="H41" s="29"/>
      <c r="I41" s="29"/>
      <c r="J41" s="29"/>
      <c r="K41" s="15"/>
      <c r="L41" s="15"/>
      <c r="M41" s="15"/>
      <c r="N41" s="15"/>
    </row>
    <row r="42" spans="1:14" ht="14.25" customHeight="1" x14ac:dyDescent="0.25">
      <c r="A42" s="29"/>
      <c r="B42" s="29"/>
      <c r="C42" s="29"/>
      <c r="D42" s="30"/>
      <c r="E42" s="24"/>
      <c r="F42" s="25">
        <f t="shared" si="1"/>
        <v>0</v>
      </c>
      <c r="G42" s="29"/>
      <c r="H42" s="29"/>
      <c r="I42" s="29"/>
      <c r="J42" s="29"/>
      <c r="K42" s="15"/>
      <c r="L42" s="15"/>
      <c r="M42" s="15"/>
      <c r="N42" s="15"/>
    </row>
    <row r="43" spans="1:14" ht="14.25" customHeight="1" x14ac:dyDescent="0.25">
      <c r="A43" s="29"/>
      <c r="B43" s="29"/>
      <c r="C43" s="29"/>
      <c r="D43" s="30"/>
      <c r="E43" s="24"/>
      <c r="F43" s="25">
        <f t="shared" si="1"/>
        <v>0</v>
      </c>
      <c r="G43" s="29"/>
      <c r="H43" s="29"/>
      <c r="I43" s="29"/>
      <c r="J43" s="29"/>
      <c r="K43" s="15"/>
      <c r="L43" s="15"/>
      <c r="M43" s="15"/>
      <c r="N43" s="15"/>
    </row>
    <row r="44" spans="1:14" ht="14.25" customHeight="1" x14ac:dyDescent="0.25">
      <c r="A44" s="29"/>
      <c r="B44" s="29"/>
      <c r="C44" s="29"/>
      <c r="D44" s="30"/>
      <c r="E44" s="24"/>
      <c r="F44" s="25">
        <f t="shared" si="1"/>
        <v>0</v>
      </c>
      <c r="G44" s="29"/>
      <c r="H44" s="29"/>
      <c r="I44" s="29"/>
      <c r="J44" s="29"/>
      <c r="K44" s="15"/>
      <c r="L44" s="15"/>
      <c r="M44" s="15"/>
      <c r="N44" s="15"/>
    </row>
    <row r="45" spans="1:14" ht="14.25" customHeight="1" x14ac:dyDescent="0.25">
      <c r="A45" s="29"/>
      <c r="B45" s="29"/>
      <c r="C45" s="29"/>
      <c r="D45" s="30"/>
      <c r="E45" s="24"/>
      <c r="F45" s="25">
        <f t="shared" si="1"/>
        <v>0</v>
      </c>
      <c r="G45" s="29"/>
      <c r="H45" s="29"/>
      <c r="I45" s="29"/>
      <c r="J45" s="29"/>
      <c r="K45" s="15"/>
      <c r="L45" s="15"/>
      <c r="M45" s="15"/>
      <c r="N45" s="15"/>
    </row>
    <row r="46" spans="1:14" ht="14.25" customHeight="1" x14ac:dyDescent="0.25">
      <c r="A46" s="29"/>
      <c r="B46" s="29"/>
      <c r="C46" s="29"/>
      <c r="D46" s="30"/>
      <c r="E46" s="24"/>
      <c r="F46" s="25">
        <f t="shared" si="1"/>
        <v>0</v>
      </c>
      <c r="G46" s="29"/>
      <c r="H46" s="29"/>
      <c r="I46" s="29"/>
      <c r="J46" s="29"/>
      <c r="K46" s="15"/>
      <c r="L46" s="15"/>
      <c r="M46" s="15"/>
      <c r="N46" s="15"/>
    </row>
    <row r="47" spans="1:14" ht="14.25" customHeight="1" x14ac:dyDescent="0.25">
      <c r="A47" s="29"/>
      <c r="B47" s="29"/>
      <c r="C47" s="29"/>
      <c r="D47" s="30"/>
      <c r="E47" s="24"/>
      <c r="F47" s="25">
        <f t="shared" si="1"/>
        <v>0</v>
      </c>
      <c r="G47" s="29"/>
      <c r="H47" s="29"/>
      <c r="I47" s="29"/>
      <c r="J47" s="29"/>
      <c r="K47" s="15"/>
      <c r="L47" s="15"/>
      <c r="M47" s="15"/>
      <c r="N47" s="15"/>
    </row>
    <row r="48" spans="1:14" ht="14.25" customHeight="1" x14ac:dyDescent="0.25">
      <c r="A48" s="29"/>
      <c r="B48" s="29"/>
      <c r="C48" s="29"/>
      <c r="D48" s="30"/>
      <c r="E48" s="24"/>
      <c r="F48" s="25">
        <f t="shared" si="1"/>
        <v>0</v>
      </c>
      <c r="G48" s="29"/>
      <c r="H48" s="29"/>
      <c r="I48" s="29"/>
      <c r="J48" s="29"/>
      <c r="K48" s="15"/>
      <c r="L48" s="15"/>
      <c r="M48" s="15"/>
      <c r="N48" s="15"/>
    </row>
    <row r="49" spans="1:14" ht="14.25" customHeight="1" x14ac:dyDescent="0.25">
      <c r="A49" s="29"/>
      <c r="B49" s="29"/>
      <c r="C49" s="29"/>
      <c r="D49" s="30"/>
      <c r="E49" s="24"/>
      <c r="F49" s="25">
        <f t="shared" si="1"/>
        <v>0</v>
      </c>
      <c r="G49" s="29"/>
      <c r="H49" s="29"/>
      <c r="I49" s="29"/>
      <c r="J49" s="29"/>
      <c r="K49" s="15"/>
      <c r="L49" s="15"/>
      <c r="M49" s="15"/>
      <c r="N49" s="15"/>
    </row>
    <row r="50" spans="1:14" ht="14.25" customHeight="1" x14ac:dyDescent="0.25">
      <c r="A50" s="29"/>
      <c r="B50" s="29"/>
      <c r="C50" s="29"/>
      <c r="D50" s="30"/>
      <c r="E50" s="24"/>
      <c r="F50" s="25">
        <f t="shared" si="1"/>
        <v>0</v>
      </c>
      <c r="G50" s="29"/>
      <c r="H50" s="29"/>
      <c r="I50" s="29"/>
      <c r="J50" s="29"/>
      <c r="K50" s="15"/>
      <c r="L50" s="15"/>
      <c r="M50" s="15"/>
      <c r="N50" s="15"/>
    </row>
    <row r="51" spans="1:14" ht="14.25" customHeight="1" x14ac:dyDescent="0.25">
      <c r="A51" s="29"/>
      <c r="B51" s="29"/>
      <c r="C51" s="29"/>
      <c r="D51" s="30"/>
      <c r="E51" s="24"/>
      <c r="F51" s="25">
        <f t="shared" si="1"/>
        <v>0</v>
      </c>
      <c r="G51" s="29"/>
      <c r="H51" s="29"/>
      <c r="I51" s="29"/>
      <c r="J51" s="29"/>
      <c r="K51" s="15"/>
      <c r="L51" s="15"/>
      <c r="M51" s="15"/>
      <c r="N51" s="15"/>
    </row>
    <row r="52" spans="1:14" ht="14.25" customHeight="1" x14ac:dyDescent="0.25">
      <c r="A52" s="29"/>
      <c r="B52" s="29"/>
      <c r="C52" s="29"/>
      <c r="D52" s="30"/>
      <c r="E52" s="24"/>
      <c r="F52" s="25">
        <f t="shared" si="1"/>
        <v>0</v>
      </c>
      <c r="G52" s="29"/>
      <c r="H52" s="29"/>
      <c r="I52" s="29"/>
      <c r="J52" s="29"/>
      <c r="K52" s="15"/>
      <c r="L52" s="15"/>
      <c r="M52" s="15"/>
      <c r="N52" s="15"/>
    </row>
    <row r="53" spans="1:14" ht="14.25" customHeight="1" x14ac:dyDescent="0.25">
      <c r="A53" s="29"/>
      <c r="B53" s="29"/>
      <c r="C53" s="29"/>
      <c r="D53" s="30"/>
      <c r="E53" s="24"/>
      <c r="F53" s="25">
        <f t="shared" si="1"/>
        <v>0</v>
      </c>
      <c r="G53" s="29"/>
      <c r="H53" s="29"/>
      <c r="I53" s="29"/>
      <c r="J53" s="29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5" t="s">
        <v>226</v>
      </c>
      <c r="B55" s="5"/>
      <c r="C55" s="5"/>
      <c r="D55" s="5"/>
      <c r="E55" s="5"/>
      <c r="F55" s="25">
        <f>SUM(F4:F53)</f>
        <v>12255</v>
      </c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J1"/>
    <mergeCell ref="A55:E5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0"/>
  <sheetViews>
    <sheetView zoomScaleNormal="100" workbookViewId="0"/>
  </sheetViews>
  <sheetFormatPr defaultColWidth="8.5703125" defaultRowHeight="15" x14ac:dyDescent="0.25"/>
  <cols>
    <col min="1" max="1" width="18" customWidth="1"/>
    <col min="2" max="2" width="28" customWidth="1"/>
    <col min="3" max="9" width="18" customWidth="1"/>
    <col min="10" max="11" width="28" customWidth="1"/>
  </cols>
  <sheetData>
    <row r="1" spans="1:14" ht="27.75" customHeight="1" x14ac:dyDescent="0.25">
      <c r="A1" s="6" t="s">
        <v>227</v>
      </c>
      <c r="B1" s="6"/>
      <c r="C1" s="6"/>
      <c r="D1" s="6"/>
      <c r="E1" s="6"/>
      <c r="F1" s="6"/>
      <c r="G1" s="6"/>
      <c r="H1" s="6"/>
      <c r="I1" s="6"/>
      <c r="J1" s="6"/>
      <c r="K1" s="6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5.5" customHeight="1" x14ac:dyDescent="0.25">
      <c r="A3" s="16" t="s">
        <v>228</v>
      </c>
      <c r="B3" s="16" t="s">
        <v>191</v>
      </c>
      <c r="C3" s="16" t="s">
        <v>95</v>
      </c>
      <c r="D3" s="16" t="s">
        <v>96</v>
      </c>
      <c r="E3" s="16" t="s">
        <v>229</v>
      </c>
      <c r="F3" s="16" t="s">
        <v>195</v>
      </c>
      <c r="G3" s="16" t="s">
        <v>230</v>
      </c>
      <c r="H3" s="16" t="s">
        <v>196</v>
      </c>
      <c r="I3" s="16" t="s">
        <v>231</v>
      </c>
      <c r="J3" s="16" t="s">
        <v>232</v>
      </c>
      <c r="K3" s="16" t="s">
        <v>106</v>
      </c>
      <c r="L3" s="15"/>
      <c r="M3" s="15"/>
      <c r="N3" s="15"/>
    </row>
    <row r="4" spans="1:14" ht="14.25" customHeight="1" x14ac:dyDescent="0.25">
      <c r="A4" s="29" t="s">
        <v>233</v>
      </c>
      <c r="B4" s="29" t="s">
        <v>234</v>
      </c>
      <c r="C4" s="29" t="s">
        <v>168</v>
      </c>
      <c r="D4" s="30">
        <v>23</v>
      </c>
      <c r="E4" s="30">
        <v>2</v>
      </c>
      <c r="F4" s="24">
        <v>180</v>
      </c>
      <c r="G4" s="25">
        <f t="shared" ref="G4:G43" si="0">D4*E4*F4</f>
        <v>8280</v>
      </c>
      <c r="H4" s="25">
        <f t="shared" ref="H4:H43" si="1">G4/12</f>
        <v>690</v>
      </c>
      <c r="I4" s="29" t="s">
        <v>235</v>
      </c>
      <c r="J4" s="29" t="s">
        <v>203</v>
      </c>
      <c r="K4" s="29"/>
      <c r="L4" s="15"/>
      <c r="M4" s="15"/>
      <c r="N4" s="15"/>
    </row>
    <row r="5" spans="1:14" ht="14.25" customHeight="1" x14ac:dyDescent="0.25">
      <c r="A5" s="29" t="s">
        <v>236</v>
      </c>
      <c r="B5" s="29" t="s">
        <v>237</v>
      </c>
      <c r="C5" s="29" t="s">
        <v>168</v>
      </c>
      <c r="D5" s="30">
        <v>23</v>
      </c>
      <c r="E5" s="30">
        <v>2</v>
      </c>
      <c r="F5" s="24">
        <v>160</v>
      </c>
      <c r="G5" s="25">
        <f t="shared" si="0"/>
        <v>7360</v>
      </c>
      <c r="H5" s="25">
        <f t="shared" si="1"/>
        <v>613.33333333333337</v>
      </c>
      <c r="I5" s="29" t="s">
        <v>235</v>
      </c>
      <c r="J5" s="29" t="s">
        <v>238</v>
      </c>
      <c r="K5" s="29"/>
      <c r="L5" s="15"/>
      <c r="M5" s="15"/>
      <c r="N5" s="15"/>
    </row>
    <row r="6" spans="1:14" ht="14.25" customHeight="1" x14ac:dyDescent="0.25">
      <c r="A6" s="29" t="s">
        <v>236</v>
      </c>
      <c r="B6" s="29" t="s">
        <v>239</v>
      </c>
      <c r="C6" s="29" t="s">
        <v>168</v>
      </c>
      <c r="D6" s="30">
        <v>23</v>
      </c>
      <c r="E6" s="30">
        <v>6</v>
      </c>
      <c r="F6" s="24">
        <v>18</v>
      </c>
      <c r="G6" s="25">
        <f t="shared" si="0"/>
        <v>2484</v>
      </c>
      <c r="H6" s="25">
        <f t="shared" si="1"/>
        <v>207</v>
      </c>
      <c r="I6" s="29" t="s">
        <v>240</v>
      </c>
      <c r="J6" s="29" t="s">
        <v>238</v>
      </c>
      <c r="K6" s="29"/>
      <c r="L6" s="15"/>
      <c r="M6" s="15"/>
      <c r="N6" s="15"/>
    </row>
    <row r="7" spans="1:14" ht="14.25" customHeight="1" x14ac:dyDescent="0.25">
      <c r="A7" s="29" t="s">
        <v>236</v>
      </c>
      <c r="B7" s="29" t="s">
        <v>241</v>
      </c>
      <c r="C7" s="29" t="s">
        <v>168</v>
      </c>
      <c r="D7" s="30">
        <v>23</v>
      </c>
      <c r="E7" s="30">
        <v>2</v>
      </c>
      <c r="F7" s="24">
        <v>35</v>
      </c>
      <c r="G7" s="25">
        <f t="shared" si="0"/>
        <v>1610</v>
      </c>
      <c r="H7" s="25">
        <f t="shared" si="1"/>
        <v>134.16666666666666</v>
      </c>
      <c r="I7" s="29" t="s">
        <v>235</v>
      </c>
      <c r="J7" s="29" t="s">
        <v>238</v>
      </c>
      <c r="K7" s="29"/>
      <c r="L7" s="15"/>
      <c r="M7" s="15"/>
      <c r="N7" s="15"/>
    </row>
    <row r="8" spans="1:14" ht="14.25" customHeight="1" x14ac:dyDescent="0.25">
      <c r="A8" s="29" t="s">
        <v>236</v>
      </c>
      <c r="B8" s="29" t="s">
        <v>242</v>
      </c>
      <c r="C8" s="29" t="s">
        <v>168</v>
      </c>
      <c r="D8" s="30">
        <v>23</v>
      </c>
      <c r="E8" s="30">
        <v>4</v>
      </c>
      <c r="F8" s="24">
        <v>12</v>
      </c>
      <c r="G8" s="25">
        <f t="shared" si="0"/>
        <v>1104</v>
      </c>
      <c r="H8" s="25">
        <f t="shared" si="1"/>
        <v>92</v>
      </c>
      <c r="I8" s="29" t="s">
        <v>243</v>
      </c>
      <c r="J8" s="29" t="s">
        <v>238</v>
      </c>
      <c r="K8" s="29"/>
      <c r="L8" s="15"/>
      <c r="M8" s="15"/>
      <c r="N8" s="15"/>
    </row>
    <row r="9" spans="1:14" ht="14.25" customHeight="1" x14ac:dyDescent="0.25">
      <c r="A9" s="29" t="s">
        <v>236</v>
      </c>
      <c r="B9" s="29" t="s">
        <v>244</v>
      </c>
      <c r="C9" s="29" t="s">
        <v>168</v>
      </c>
      <c r="D9" s="30">
        <v>23</v>
      </c>
      <c r="E9" s="30">
        <v>1</v>
      </c>
      <c r="F9" s="24">
        <v>70</v>
      </c>
      <c r="G9" s="25">
        <f t="shared" si="0"/>
        <v>1610</v>
      </c>
      <c r="H9" s="25">
        <f t="shared" si="1"/>
        <v>134.16666666666666</v>
      </c>
      <c r="I9" s="29" t="s">
        <v>235</v>
      </c>
      <c r="J9" s="29" t="s">
        <v>238</v>
      </c>
      <c r="K9" s="29"/>
      <c r="L9" s="15"/>
      <c r="M9" s="15"/>
      <c r="N9" s="15"/>
    </row>
    <row r="10" spans="1:14" ht="14.25" customHeight="1" x14ac:dyDescent="0.25">
      <c r="A10" s="29" t="s">
        <v>233</v>
      </c>
      <c r="B10" s="29" t="s">
        <v>245</v>
      </c>
      <c r="C10" s="29" t="s">
        <v>168</v>
      </c>
      <c r="D10" s="30">
        <v>23</v>
      </c>
      <c r="E10" s="30">
        <v>2</v>
      </c>
      <c r="F10" s="24">
        <v>25</v>
      </c>
      <c r="G10" s="25">
        <f t="shared" si="0"/>
        <v>1150</v>
      </c>
      <c r="H10" s="25">
        <f t="shared" si="1"/>
        <v>95.833333333333329</v>
      </c>
      <c r="I10" s="29" t="s">
        <v>235</v>
      </c>
      <c r="J10" s="29" t="s">
        <v>203</v>
      </c>
      <c r="K10" s="29"/>
      <c r="L10" s="15"/>
      <c r="M10" s="15"/>
      <c r="N10" s="15"/>
    </row>
    <row r="11" spans="1:14" ht="14.25" customHeight="1" x14ac:dyDescent="0.25">
      <c r="A11" s="29"/>
      <c r="B11" s="29"/>
      <c r="C11" s="29"/>
      <c r="D11" s="30"/>
      <c r="E11" s="30"/>
      <c r="F11" s="24"/>
      <c r="G11" s="25">
        <f t="shared" si="0"/>
        <v>0</v>
      </c>
      <c r="H11" s="25">
        <f t="shared" si="1"/>
        <v>0</v>
      </c>
      <c r="I11" s="29"/>
      <c r="J11" s="29"/>
      <c r="K11" s="29"/>
      <c r="L11" s="15"/>
      <c r="M11" s="15"/>
      <c r="N11" s="15"/>
    </row>
    <row r="12" spans="1:14" ht="14.25" customHeight="1" x14ac:dyDescent="0.25">
      <c r="A12" s="29"/>
      <c r="B12" s="29"/>
      <c r="C12" s="29"/>
      <c r="D12" s="30"/>
      <c r="E12" s="30"/>
      <c r="F12" s="24"/>
      <c r="G12" s="25">
        <f t="shared" si="0"/>
        <v>0</v>
      </c>
      <c r="H12" s="25">
        <f t="shared" si="1"/>
        <v>0</v>
      </c>
      <c r="I12" s="29"/>
      <c r="J12" s="29"/>
      <c r="K12" s="29"/>
      <c r="L12" s="15"/>
      <c r="M12" s="15"/>
      <c r="N12" s="15"/>
    </row>
    <row r="13" spans="1:14" ht="14.25" customHeight="1" x14ac:dyDescent="0.25">
      <c r="A13" s="29"/>
      <c r="B13" s="29"/>
      <c r="C13" s="29"/>
      <c r="D13" s="30"/>
      <c r="E13" s="30"/>
      <c r="F13" s="24"/>
      <c r="G13" s="25">
        <f t="shared" si="0"/>
        <v>0</v>
      </c>
      <c r="H13" s="25">
        <f t="shared" si="1"/>
        <v>0</v>
      </c>
      <c r="I13" s="29"/>
      <c r="J13" s="29"/>
      <c r="K13" s="29"/>
      <c r="L13" s="15"/>
      <c r="M13" s="15"/>
      <c r="N13" s="15"/>
    </row>
    <row r="14" spans="1:14" ht="14.25" customHeight="1" x14ac:dyDescent="0.25">
      <c r="A14" s="29"/>
      <c r="B14" s="29"/>
      <c r="C14" s="29"/>
      <c r="D14" s="30"/>
      <c r="E14" s="30"/>
      <c r="F14" s="24"/>
      <c r="G14" s="25">
        <f t="shared" si="0"/>
        <v>0</v>
      </c>
      <c r="H14" s="25">
        <f t="shared" si="1"/>
        <v>0</v>
      </c>
      <c r="I14" s="29"/>
      <c r="J14" s="29"/>
      <c r="K14" s="29"/>
      <c r="L14" s="15"/>
      <c r="M14" s="15"/>
      <c r="N14" s="15"/>
    </row>
    <row r="15" spans="1:14" ht="14.25" customHeight="1" x14ac:dyDescent="0.25">
      <c r="A15" s="29"/>
      <c r="B15" s="29"/>
      <c r="C15" s="29"/>
      <c r="D15" s="30"/>
      <c r="E15" s="30"/>
      <c r="F15" s="24"/>
      <c r="G15" s="25">
        <f t="shared" si="0"/>
        <v>0</v>
      </c>
      <c r="H15" s="25">
        <f t="shared" si="1"/>
        <v>0</v>
      </c>
      <c r="I15" s="29"/>
      <c r="J15" s="29"/>
      <c r="K15" s="29"/>
      <c r="L15" s="15"/>
      <c r="M15" s="15"/>
      <c r="N15" s="15"/>
    </row>
    <row r="16" spans="1:14" ht="14.25" customHeight="1" x14ac:dyDescent="0.25">
      <c r="A16" s="29"/>
      <c r="B16" s="29"/>
      <c r="C16" s="29"/>
      <c r="D16" s="30"/>
      <c r="E16" s="30"/>
      <c r="F16" s="24"/>
      <c r="G16" s="25">
        <f t="shared" si="0"/>
        <v>0</v>
      </c>
      <c r="H16" s="25">
        <f t="shared" si="1"/>
        <v>0</v>
      </c>
      <c r="I16" s="29"/>
      <c r="J16" s="29"/>
      <c r="K16" s="29"/>
      <c r="L16" s="15"/>
      <c r="M16" s="15"/>
      <c r="N16" s="15"/>
    </row>
    <row r="17" spans="1:14" ht="14.25" customHeight="1" x14ac:dyDescent="0.25">
      <c r="A17" s="29"/>
      <c r="B17" s="29"/>
      <c r="C17" s="29"/>
      <c r="D17" s="30"/>
      <c r="E17" s="30"/>
      <c r="F17" s="24"/>
      <c r="G17" s="25">
        <f t="shared" si="0"/>
        <v>0</v>
      </c>
      <c r="H17" s="25">
        <f t="shared" si="1"/>
        <v>0</v>
      </c>
      <c r="I17" s="29"/>
      <c r="J17" s="29"/>
      <c r="K17" s="29"/>
      <c r="L17" s="15"/>
      <c r="M17" s="15"/>
      <c r="N17" s="15"/>
    </row>
    <row r="18" spans="1:14" ht="14.25" customHeight="1" x14ac:dyDescent="0.25">
      <c r="A18" s="29"/>
      <c r="B18" s="29"/>
      <c r="C18" s="29"/>
      <c r="D18" s="30"/>
      <c r="E18" s="30"/>
      <c r="F18" s="24"/>
      <c r="G18" s="25">
        <f t="shared" si="0"/>
        <v>0</v>
      </c>
      <c r="H18" s="25">
        <f t="shared" si="1"/>
        <v>0</v>
      </c>
      <c r="I18" s="29"/>
      <c r="J18" s="29"/>
      <c r="K18" s="29"/>
      <c r="L18" s="15"/>
      <c r="M18" s="15"/>
      <c r="N18" s="15"/>
    </row>
    <row r="19" spans="1:14" ht="14.25" customHeight="1" x14ac:dyDescent="0.25">
      <c r="A19" s="29"/>
      <c r="B19" s="29"/>
      <c r="C19" s="29"/>
      <c r="D19" s="30"/>
      <c r="E19" s="30"/>
      <c r="F19" s="24"/>
      <c r="G19" s="25">
        <f t="shared" si="0"/>
        <v>0</v>
      </c>
      <c r="H19" s="25">
        <f t="shared" si="1"/>
        <v>0</v>
      </c>
      <c r="I19" s="29"/>
      <c r="J19" s="29"/>
      <c r="K19" s="29"/>
      <c r="L19" s="15"/>
      <c r="M19" s="15"/>
      <c r="N19" s="15"/>
    </row>
    <row r="20" spans="1:14" ht="14.25" customHeight="1" x14ac:dyDescent="0.25">
      <c r="A20" s="29"/>
      <c r="B20" s="29"/>
      <c r="C20" s="29"/>
      <c r="D20" s="30"/>
      <c r="E20" s="30"/>
      <c r="F20" s="24"/>
      <c r="G20" s="25">
        <f t="shared" si="0"/>
        <v>0</v>
      </c>
      <c r="H20" s="25">
        <f t="shared" si="1"/>
        <v>0</v>
      </c>
      <c r="I20" s="29"/>
      <c r="J20" s="29"/>
      <c r="K20" s="29"/>
      <c r="L20" s="15"/>
      <c r="M20" s="15"/>
      <c r="N20" s="15"/>
    </row>
    <row r="21" spans="1:14" ht="14.25" customHeight="1" x14ac:dyDescent="0.25">
      <c r="A21" s="29"/>
      <c r="B21" s="29"/>
      <c r="C21" s="29"/>
      <c r="D21" s="30"/>
      <c r="E21" s="30"/>
      <c r="F21" s="24"/>
      <c r="G21" s="25">
        <f t="shared" si="0"/>
        <v>0</v>
      </c>
      <c r="H21" s="25">
        <f t="shared" si="1"/>
        <v>0</v>
      </c>
      <c r="I21" s="29"/>
      <c r="J21" s="29"/>
      <c r="K21" s="29"/>
      <c r="L21" s="15"/>
      <c r="M21" s="15"/>
      <c r="N21" s="15"/>
    </row>
    <row r="22" spans="1:14" ht="14.25" customHeight="1" x14ac:dyDescent="0.25">
      <c r="A22" s="29"/>
      <c r="B22" s="29"/>
      <c r="C22" s="29"/>
      <c r="D22" s="30"/>
      <c r="E22" s="30"/>
      <c r="F22" s="24"/>
      <c r="G22" s="25">
        <f t="shared" si="0"/>
        <v>0</v>
      </c>
      <c r="H22" s="25">
        <f t="shared" si="1"/>
        <v>0</v>
      </c>
      <c r="I22" s="29"/>
      <c r="J22" s="29"/>
      <c r="K22" s="29"/>
      <c r="L22" s="15"/>
      <c r="M22" s="15"/>
      <c r="N22" s="15"/>
    </row>
    <row r="23" spans="1:14" ht="14.25" customHeight="1" x14ac:dyDescent="0.25">
      <c r="A23" s="29"/>
      <c r="B23" s="29"/>
      <c r="C23" s="29"/>
      <c r="D23" s="30"/>
      <c r="E23" s="30"/>
      <c r="F23" s="24"/>
      <c r="G23" s="25">
        <f t="shared" si="0"/>
        <v>0</v>
      </c>
      <c r="H23" s="25">
        <f t="shared" si="1"/>
        <v>0</v>
      </c>
      <c r="I23" s="29"/>
      <c r="J23" s="29"/>
      <c r="K23" s="29"/>
      <c r="L23" s="15"/>
      <c r="M23" s="15"/>
      <c r="N23" s="15"/>
    </row>
    <row r="24" spans="1:14" ht="14.25" customHeight="1" x14ac:dyDescent="0.25">
      <c r="A24" s="29"/>
      <c r="B24" s="29"/>
      <c r="C24" s="29"/>
      <c r="D24" s="30"/>
      <c r="E24" s="30"/>
      <c r="F24" s="24"/>
      <c r="G24" s="25">
        <f t="shared" si="0"/>
        <v>0</v>
      </c>
      <c r="H24" s="25">
        <f t="shared" si="1"/>
        <v>0</v>
      </c>
      <c r="I24" s="29"/>
      <c r="J24" s="29"/>
      <c r="K24" s="29"/>
      <c r="L24" s="15"/>
      <c r="M24" s="15"/>
      <c r="N24" s="15"/>
    </row>
    <row r="25" spans="1:14" ht="14.25" customHeight="1" x14ac:dyDescent="0.25">
      <c r="A25" s="29"/>
      <c r="B25" s="29"/>
      <c r="C25" s="29"/>
      <c r="D25" s="30"/>
      <c r="E25" s="30"/>
      <c r="F25" s="24"/>
      <c r="G25" s="25">
        <f t="shared" si="0"/>
        <v>0</v>
      </c>
      <c r="H25" s="25">
        <f t="shared" si="1"/>
        <v>0</v>
      </c>
      <c r="I25" s="29"/>
      <c r="J25" s="29"/>
      <c r="K25" s="29"/>
      <c r="L25" s="15"/>
      <c r="M25" s="15"/>
      <c r="N25" s="15"/>
    </row>
    <row r="26" spans="1:14" ht="14.25" customHeight="1" x14ac:dyDescent="0.25">
      <c r="A26" s="29"/>
      <c r="B26" s="29"/>
      <c r="C26" s="29"/>
      <c r="D26" s="30"/>
      <c r="E26" s="30"/>
      <c r="F26" s="24"/>
      <c r="G26" s="25">
        <f t="shared" si="0"/>
        <v>0</v>
      </c>
      <c r="H26" s="25">
        <f t="shared" si="1"/>
        <v>0</v>
      </c>
      <c r="I26" s="29"/>
      <c r="J26" s="29"/>
      <c r="K26" s="29"/>
      <c r="L26" s="15"/>
      <c r="M26" s="15"/>
      <c r="N26" s="15"/>
    </row>
    <row r="27" spans="1:14" ht="14.25" customHeight="1" x14ac:dyDescent="0.25">
      <c r="A27" s="29"/>
      <c r="B27" s="29"/>
      <c r="C27" s="29"/>
      <c r="D27" s="30"/>
      <c r="E27" s="30"/>
      <c r="F27" s="24"/>
      <c r="G27" s="25">
        <f t="shared" si="0"/>
        <v>0</v>
      </c>
      <c r="H27" s="25">
        <f t="shared" si="1"/>
        <v>0</v>
      </c>
      <c r="I27" s="29"/>
      <c r="J27" s="29"/>
      <c r="K27" s="29"/>
      <c r="L27" s="15"/>
      <c r="M27" s="15"/>
      <c r="N27" s="15"/>
    </row>
    <row r="28" spans="1:14" ht="14.25" customHeight="1" x14ac:dyDescent="0.25">
      <c r="A28" s="29"/>
      <c r="B28" s="29"/>
      <c r="C28" s="29"/>
      <c r="D28" s="30"/>
      <c r="E28" s="30"/>
      <c r="F28" s="24"/>
      <c r="G28" s="25">
        <f t="shared" si="0"/>
        <v>0</v>
      </c>
      <c r="H28" s="25">
        <f t="shared" si="1"/>
        <v>0</v>
      </c>
      <c r="I28" s="29"/>
      <c r="J28" s="29"/>
      <c r="K28" s="29"/>
      <c r="L28" s="15"/>
      <c r="M28" s="15"/>
      <c r="N28" s="15"/>
    </row>
    <row r="29" spans="1:14" ht="14.25" customHeight="1" x14ac:dyDescent="0.25">
      <c r="A29" s="29"/>
      <c r="B29" s="29"/>
      <c r="C29" s="29"/>
      <c r="D29" s="30"/>
      <c r="E29" s="30"/>
      <c r="F29" s="24"/>
      <c r="G29" s="25">
        <f t="shared" si="0"/>
        <v>0</v>
      </c>
      <c r="H29" s="25">
        <f t="shared" si="1"/>
        <v>0</v>
      </c>
      <c r="I29" s="29"/>
      <c r="J29" s="29"/>
      <c r="K29" s="29"/>
      <c r="L29" s="15"/>
      <c r="M29" s="15"/>
      <c r="N29" s="15"/>
    </row>
    <row r="30" spans="1:14" ht="14.25" customHeight="1" x14ac:dyDescent="0.25">
      <c r="A30" s="29"/>
      <c r="B30" s="29"/>
      <c r="C30" s="29"/>
      <c r="D30" s="30"/>
      <c r="E30" s="30"/>
      <c r="F30" s="24"/>
      <c r="G30" s="25">
        <f t="shared" si="0"/>
        <v>0</v>
      </c>
      <c r="H30" s="25">
        <f t="shared" si="1"/>
        <v>0</v>
      </c>
      <c r="I30" s="29"/>
      <c r="J30" s="29"/>
      <c r="K30" s="29"/>
      <c r="L30" s="15"/>
      <c r="M30" s="15"/>
      <c r="N30" s="15"/>
    </row>
    <row r="31" spans="1:14" ht="14.25" customHeight="1" x14ac:dyDescent="0.25">
      <c r="A31" s="29"/>
      <c r="B31" s="29"/>
      <c r="C31" s="29"/>
      <c r="D31" s="30"/>
      <c r="E31" s="30"/>
      <c r="F31" s="24"/>
      <c r="G31" s="25">
        <f t="shared" si="0"/>
        <v>0</v>
      </c>
      <c r="H31" s="25">
        <f t="shared" si="1"/>
        <v>0</v>
      </c>
      <c r="I31" s="29"/>
      <c r="J31" s="29"/>
      <c r="K31" s="29"/>
      <c r="L31" s="15"/>
      <c r="M31" s="15"/>
      <c r="N31" s="15"/>
    </row>
    <row r="32" spans="1:14" ht="14.25" customHeight="1" x14ac:dyDescent="0.25">
      <c r="A32" s="29"/>
      <c r="B32" s="29"/>
      <c r="C32" s="29"/>
      <c r="D32" s="30"/>
      <c r="E32" s="30"/>
      <c r="F32" s="24"/>
      <c r="G32" s="25">
        <f t="shared" si="0"/>
        <v>0</v>
      </c>
      <c r="H32" s="25">
        <f t="shared" si="1"/>
        <v>0</v>
      </c>
      <c r="I32" s="29"/>
      <c r="J32" s="29"/>
      <c r="K32" s="29"/>
      <c r="L32" s="15"/>
      <c r="M32" s="15"/>
      <c r="N32" s="15"/>
    </row>
    <row r="33" spans="1:14" ht="14.25" customHeight="1" x14ac:dyDescent="0.25">
      <c r="A33" s="29"/>
      <c r="B33" s="29"/>
      <c r="C33" s="29"/>
      <c r="D33" s="30"/>
      <c r="E33" s="30"/>
      <c r="F33" s="24"/>
      <c r="G33" s="25">
        <f t="shared" si="0"/>
        <v>0</v>
      </c>
      <c r="H33" s="25">
        <f t="shared" si="1"/>
        <v>0</v>
      </c>
      <c r="I33" s="29"/>
      <c r="J33" s="29"/>
      <c r="K33" s="29"/>
      <c r="L33" s="15"/>
      <c r="M33" s="15"/>
      <c r="N33" s="15"/>
    </row>
    <row r="34" spans="1:14" ht="14.25" customHeight="1" x14ac:dyDescent="0.25">
      <c r="A34" s="29"/>
      <c r="B34" s="29"/>
      <c r="C34" s="29"/>
      <c r="D34" s="30"/>
      <c r="E34" s="30"/>
      <c r="F34" s="24"/>
      <c r="G34" s="25">
        <f t="shared" si="0"/>
        <v>0</v>
      </c>
      <c r="H34" s="25">
        <f t="shared" si="1"/>
        <v>0</v>
      </c>
      <c r="I34" s="29"/>
      <c r="J34" s="29"/>
      <c r="K34" s="29"/>
      <c r="L34" s="15"/>
      <c r="M34" s="15"/>
      <c r="N34" s="15"/>
    </row>
    <row r="35" spans="1:14" ht="14.25" customHeight="1" x14ac:dyDescent="0.25">
      <c r="A35" s="29"/>
      <c r="B35" s="29"/>
      <c r="C35" s="29"/>
      <c r="D35" s="30"/>
      <c r="E35" s="30"/>
      <c r="F35" s="24"/>
      <c r="G35" s="25">
        <f t="shared" si="0"/>
        <v>0</v>
      </c>
      <c r="H35" s="25">
        <f t="shared" si="1"/>
        <v>0</v>
      </c>
      <c r="I35" s="29"/>
      <c r="J35" s="29"/>
      <c r="K35" s="29"/>
      <c r="L35" s="15"/>
      <c r="M35" s="15"/>
      <c r="N35" s="15"/>
    </row>
    <row r="36" spans="1:14" ht="14.25" customHeight="1" x14ac:dyDescent="0.25">
      <c r="A36" s="29"/>
      <c r="B36" s="29"/>
      <c r="C36" s="29"/>
      <c r="D36" s="30"/>
      <c r="E36" s="30"/>
      <c r="F36" s="24"/>
      <c r="G36" s="25">
        <f t="shared" si="0"/>
        <v>0</v>
      </c>
      <c r="H36" s="25">
        <f t="shared" si="1"/>
        <v>0</v>
      </c>
      <c r="I36" s="29"/>
      <c r="J36" s="29"/>
      <c r="K36" s="29"/>
      <c r="L36" s="15"/>
      <c r="M36" s="15"/>
      <c r="N36" s="15"/>
    </row>
    <row r="37" spans="1:14" ht="14.25" customHeight="1" x14ac:dyDescent="0.25">
      <c r="A37" s="29"/>
      <c r="B37" s="29"/>
      <c r="C37" s="29"/>
      <c r="D37" s="30"/>
      <c r="E37" s="30"/>
      <c r="F37" s="24"/>
      <c r="G37" s="25">
        <f t="shared" si="0"/>
        <v>0</v>
      </c>
      <c r="H37" s="25">
        <f t="shared" si="1"/>
        <v>0</v>
      </c>
      <c r="I37" s="29"/>
      <c r="J37" s="29"/>
      <c r="K37" s="29"/>
      <c r="L37" s="15"/>
      <c r="M37" s="15"/>
      <c r="N37" s="15"/>
    </row>
    <row r="38" spans="1:14" ht="14.25" customHeight="1" x14ac:dyDescent="0.25">
      <c r="A38" s="29"/>
      <c r="B38" s="29"/>
      <c r="C38" s="29"/>
      <c r="D38" s="30"/>
      <c r="E38" s="30"/>
      <c r="F38" s="24"/>
      <c r="G38" s="25">
        <f t="shared" si="0"/>
        <v>0</v>
      </c>
      <c r="H38" s="25">
        <f t="shared" si="1"/>
        <v>0</v>
      </c>
      <c r="I38" s="29"/>
      <c r="J38" s="29"/>
      <c r="K38" s="29"/>
      <c r="L38" s="15"/>
      <c r="M38" s="15"/>
      <c r="N38" s="15"/>
    </row>
    <row r="39" spans="1:14" ht="14.25" customHeight="1" x14ac:dyDescent="0.25">
      <c r="A39" s="29"/>
      <c r="B39" s="29"/>
      <c r="C39" s="29"/>
      <c r="D39" s="30"/>
      <c r="E39" s="30"/>
      <c r="F39" s="24"/>
      <c r="G39" s="25">
        <f t="shared" si="0"/>
        <v>0</v>
      </c>
      <c r="H39" s="25">
        <f t="shared" si="1"/>
        <v>0</v>
      </c>
      <c r="I39" s="29"/>
      <c r="J39" s="29"/>
      <c r="K39" s="29"/>
      <c r="L39" s="15"/>
      <c r="M39" s="15"/>
      <c r="N39" s="15"/>
    </row>
    <row r="40" spans="1:14" ht="14.25" customHeight="1" x14ac:dyDescent="0.25">
      <c r="A40" s="29"/>
      <c r="B40" s="29"/>
      <c r="C40" s="29"/>
      <c r="D40" s="30"/>
      <c r="E40" s="30"/>
      <c r="F40" s="24"/>
      <c r="G40" s="25">
        <f t="shared" si="0"/>
        <v>0</v>
      </c>
      <c r="H40" s="25">
        <f t="shared" si="1"/>
        <v>0</v>
      </c>
      <c r="I40" s="29"/>
      <c r="J40" s="29"/>
      <c r="K40" s="29"/>
      <c r="L40" s="15"/>
      <c r="M40" s="15"/>
      <c r="N40" s="15"/>
    </row>
    <row r="41" spans="1:14" ht="14.25" customHeight="1" x14ac:dyDescent="0.25">
      <c r="A41" s="29"/>
      <c r="B41" s="29"/>
      <c r="C41" s="29"/>
      <c r="D41" s="30"/>
      <c r="E41" s="30"/>
      <c r="F41" s="24"/>
      <c r="G41" s="25">
        <f t="shared" si="0"/>
        <v>0</v>
      </c>
      <c r="H41" s="25">
        <f t="shared" si="1"/>
        <v>0</v>
      </c>
      <c r="I41" s="29"/>
      <c r="J41" s="29"/>
      <c r="K41" s="29"/>
      <c r="L41" s="15"/>
      <c r="M41" s="15"/>
      <c r="N41" s="15"/>
    </row>
    <row r="42" spans="1:14" ht="14.25" customHeight="1" x14ac:dyDescent="0.25">
      <c r="A42" s="29"/>
      <c r="B42" s="29"/>
      <c r="C42" s="29"/>
      <c r="D42" s="30"/>
      <c r="E42" s="30"/>
      <c r="F42" s="24"/>
      <c r="G42" s="25">
        <f t="shared" si="0"/>
        <v>0</v>
      </c>
      <c r="H42" s="25">
        <f t="shared" si="1"/>
        <v>0</v>
      </c>
      <c r="I42" s="29"/>
      <c r="J42" s="29"/>
      <c r="K42" s="29"/>
      <c r="L42" s="15"/>
      <c r="M42" s="15"/>
      <c r="N42" s="15"/>
    </row>
    <row r="43" spans="1:14" ht="14.25" customHeight="1" x14ac:dyDescent="0.25">
      <c r="A43" s="29"/>
      <c r="B43" s="29"/>
      <c r="C43" s="29"/>
      <c r="D43" s="30"/>
      <c r="E43" s="30"/>
      <c r="F43" s="24"/>
      <c r="G43" s="25">
        <f t="shared" si="0"/>
        <v>0</v>
      </c>
      <c r="H43" s="25">
        <f t="shared" si="1"/>
        <v>0</v>
      </c>
      <c r="I43" s="29"/>
      <c r="J43" s="29"/>
      <c r="K43" s="29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5" t="s">
        <v>246</v>
      </c>
      <c r="B45" s="5"/>
      <c r="C45" s="5"/>
      <c r="D45" s="5"/>
      <c r="E45" s="5"/>
      <c r="F45" s="5"/>
      <c r="G45" s="5"/>
      <c r="H45" s="25">
        <f>SUM(H4:H43)</f>
        <v>1966.5000000000002</v>
      </c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K1"/>
    <mergeCell ref="A45:G45"/>
  </mergeCells>
  <dataValidations count="1">
    <dataValidation type="list" sqref="A4:A43" xr:uid="{00000000-0002-0000-0700-000000000000}">
      <formula1>"Uniforme,EPI"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0"/>
  <sheetViews>
    <sheetView zoomScaleNormal="100" workbookViewId="0"/>
  </sheetViews>
  <sheetFormatPr defaultColWidth="8.5703125" defaultRowHeight="15" x14ac:dyDescent="0.25"/>
  <cols>
    <col min="1" max="1" width="28" customWidth="1"/>
    <col min="2" max="10" width="18" customWidth="1"/>
    <col min="11" max="12" width="28" customWidth="1"/>
  </cols>
  <sheetData>
    <row r="1" spans="1:14" ht="27.75" customHeight="1" x14ac:dyDescent="0.25">
      <c r="A1" s="6" t="s">
        <v>247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5.5" customHeight="1" x14ac:dyDescent="0.25">
      <c r="A3" s="16" t="s">
        <v>191</v>
      </c>
      <c r="B3" s="16" t="s">
        <v>248</v>
      </c>
      <c r="C3" s="16" t="s">
        <v>249</v>
      </c>
      <c r="D3" s="16" t="s">
        <v>250</v>
      </c>
      <c r="E3" s="16" t="s">
        <v>251</v>
      </c>
      <c r="F3" s="16" t="s">
        <v>252</v>
      </c>
      <c r="G3" s="16" t="s">
        <v>253</v>
      </c>
      <c r="H3" s="16" t="s">
        <v>254</v>
      </c>
      <c r="I3" s="16" t="s">
        <v>255</v>
      </c>
      <c r="J3" s="16" t="s">
        <v>256</v>
      </c>
      <c r="K3" s="16" t="s">
        <v>257</v>
      </c>
      <c r="L3" s="16" t="s">
        <v>106</v>
      </c>
      <c r="M3" s="15"/>
      <c r="N3" s="15"/>
    </row>
    <row r="4" spans="1:14" ht="14.25" customHeight="1" x14ac:dyDescent="0.25">
      <c r="A4" s="29" t="s">
        <v>258</v>
      </c>
      <c r="B4" s="30" t="s">
        <v>259</v>
      </c>
      <c r="C4" s="29" t="s">
        <v>260</v>
      </c>
      <c r="D4" s="24">
        <v>900</v>
      </c>
      <c r="E4" s="24">
        <v>60</v>
      </c>
      <c r="F4" s="25">
        <f t="shared" ref="F4:F33" si="0">IF(OR(C4="Locação",E4=0),0,B4*D4/E4)</f>
        <v>30</v>
      </c>
      <c r="G4" s="24">
        <v>0</v>
      </c>
      <c r="H4" s="24">
        <v>0</v>
      </c>
      <c r="I4" s="24">
        <v>30</v>
      </c>
      <c r="J4" s="25">
        <f t="shared" ref="J4:J33" si="1">F4+IF(C4="Locação",B4*G4,0)+H4+I4</f>
        <v>60</v>
      </c>
      <c r="K4" s="29" t="s">
        <v>261</v>
      </c>
      <c r="L4" s="29" t="s">
        <v>262</v>
      </c>
      <c r="M4" s="15"/>
      <c r="N4" s="15"/>
    </row>
    <row r="5" spans="1:14" ht="14.25" customHeight="1" x14ac:dyDescent="0.25">
      <c r="A5" s="29" t="s">
        <v>263</v>
      </c>
      <c r="B5" s="30" t="s">
        <v>142</v>
      </c>
      <c r="C5" s="29" t="s">
        <v>260</v>
      </c>
      <c r="D5" s="24">
        <v>1800</v>
      </c>
      <c r="E5" s="24">
        <v>60</v>
      </c>
      <c r="F5" s="25">
        <f t="shared" si="0"/>
        <v>90</v>
      </c>
      <c r="G5" s="24">
        <v>0</v>
      </c>
      <c r="H5" s="24">
        <v>0</v>
      </c>
      <c r="I5" s="24">
        <v>90</v>
      </c>
      <c r="J5" s="25">
        <f t="shared" si="1"/>
        <v>180</v>
      </c>
      <c r="K5" s="29" t="s">
        <v>261</v>
      </c>
      <c r="L5" s="29" t="s">
        <v>262</v>
      </c>
      <c r="M5" s="15"/>
      <c r="N5" s="15"/>
    </row>
    <row r="6" spans="1:14" ht="14.25" customHeight="1" x14ac:dyDescent="0.25">
      <c r="A6" s="29" t="s">
        <v>264</v>
      </c>
      <c r="B6" s="30" t="s">
        <v>142</v>
      </c>
      <c r="C6" s="29" t="s">
        <v>260</v>
      </c>
      <c r="D6" s="24">
        <v>2200</v>
      </c>
      <c r="E6" s="24">
        <v>60</v>
      </c>
      <c r="F6" s="25">
        <f t="shared" si="0"/>
        <v>110</v>
      </c>
      <c r="G6" s="24">
        <v>0</v>
      </c>
      <c r="H6" s="24">
        <v>0</v>
      </c>
      <c r="I6" s="24">
        <v>120</v>
      </c>
      <c r="J6" s="25">
        <f t="shared" si="1"/>
        <v>230</v>
      </c>
      <c r="K6" s="29" t="s">
        <v>203</v>
      </c>
      <c r="L6" s="29" t="s">
        <v>262</v>
      </c>
      <c r="M6" s="15"/>
      <c r="N6" s="15"/>
    </row>
    <row r="7" spans="1:14" ht="14.25" customHeight="1" x14ac:dyDescent="0.25">
      <c r="A7" s="29" t="s">
        <v>265</v>
      </c>
      <c r="B7" s="30" t="s">
        <v>142</v>
      </c>
      <c r="C7" s="29" t="s">
        <v>260</v>
      </c>
      <c r="D7" s="24">
        <v>2500</v>
      </c>
      <c r="E7" s="24">
        <v>60</v>
      </c>
      <c r="F7" s="25">
        <f t="shared" si="0"/>
        <v>125</v>
      </c>
      <c r="G7" s="24">
        <v>0</v>
      </c>
      <c r="H7" s="24">
        <v>0</v>
      </c>
      <c r="I7" s="24">
        <v>120</v>
      </c>
      <c r="J7" s="25">
        <f t="shared" si="1"/>
        <v>245</v>
      </c>
      <c r="K7" s="29" t="s">
        <v>203</v>
      </c>
      <c r="L7" s="29" t="s">
        <v>262</v>
      </c>
      <c r="M7" s="15"/>
      <c r="N7" s="15"/>
    </row>
    <row r="8" spans="1:14" ht="14.25" customHeight="1" x14ac:dyDescent="0.25">
      <c r="A8" s="29" t="s">
        <v>266</v>
      </c>
      <c r="B8" s="30" t="s">
        <v>142</v>
      </c>
      <c r="C8" s="29" t="s">
        <v>260</v>
      </c>
      <c r="D8" s="24">
        <v>3000</v>
      </c>
      <c r="E8" s="24">
        <v>60</v>
      </c>
      <c r="F8" s="25">
        <f t="shared" si="0"/>
        <v>150</v>
      </c>
      <c r="G8" s="24">
        <v>0</v>
      </c>
      <c r="H8" s="24">
        <v>0</v>
      </c>
      <c r="I8" s="24">
        <v>180</v>
      </c>
      <c r="J8" s="25">
        <f t="shared" si="1"/>
        <v>330</v>
      </c>
      <c r="K8" s="29" t="s">
        <v>203</v>
      </c>
      <c r="L8" s="29" t="s">
        <v>262</v>
      </c>
      <c r="M8" s="15"/>
      <c r="N8" s="15"/>
    </row>
    <row r="9" spans="1:14" ht="14.25" customHeight="1" x14ac:dyDescent="0.25">
      <c r="A9" s="29" t="s">
        <v>267</v>
      </c>
      <c r="B9" s="30" t="s">
        <v>268</v>
      </c>
      <c r="C9" s="29" t="s">
        <v>260</v>
      </c>
      <c r="D9" s="24">
        <v>600</v>
      </c>
      <c r="E9" s="24">
        <v>36</v>
      </c>
      <c r="F9" s="25">
        <f t="shared" si="0"/>
        <v>100</v>
      </c>
      <c r="G9" s="24">
        <v>0</v>
      </c>
      <c r="H9" s="24">
        <v>0</v>
      </c>
      <c r="I9" s="24">
        <v>60</v>
      </c>
      <c r="J9" s="25">
        <f t="shared" si="1"/>
        <v>160</v>
      </c>
      <c r="K9" s="29" t="s">
        <v>261</v>
      </c>
      <c r="L9" s="29" t="s">
        <v>262</v>
      </c>
      <c r="M9" s="15"/>
      <c r="N9" s="15"/>
    </row>
    <row r="10" spans="1:14" ht="14.25" customHeight="1" x14ac:dyDescent="0.25">
      <c r="A10" s="29" t="s">
        <v>269</v>
      </c>
      <c r="B10" s="30" t="s">
        <v>142</v>
      </c>
      <c r="C10" s="29" t="s">
        <v>260</v>
      </c>
      <c r="D10" s="24">
        <v>1000</v>
      </c>
      <c r="E10" s="24">
        <v>60</v>
      </c>
      <c r="F10" s="25">
        <f t="shared" si="0"/>
        <v>50</v>
      </c>
      <c r="G10" s="24">
        <v>0</v>
      </c>
      <c r="H10" s="24">
        <v>0</v>
      </c>
      <c r="I10" s="24">
        <v>30</v>
      </c>
      <c r="J10" s="25">
        <f t="shared" si="1"/>
        <v>80</v>
      </c>
      <c r="K10" s="29" t="s">
        <v>203</v>
      </c>
      <c r="L10" s="29" t="s">
        <v>262</v>
      </c>
      <c r="M10" s="15"/>
      <c r="N10" s="15"/>
    </row>
    <row r="11" spans="1:14" ht="14.25" customHeight="1" x14ac:dyDescent="0.25">
      <c r="A11" s="29"/>
      <c r="B11" s="30"/>
      <c r="C11" s="29"/>
      <c r="D11" s="24"/>
      <c r="E11" s="24"/>
      <c r="F11" s="25">
        <f t="shared" si="0"/>
        <v>0</v>
      </c>
      <c r="G11" s="24"/>
      <c r="H11" s="24"/>
      <c r="I11" s="24"/>
      <c r="J11" s="25">
        <f t="shared" si="1"/>
        <v>0</v>
      </c>
      <c r="K11" s="29"/>
      <c r="L11" s="29"/>
      <c r="M11" s="15"/>
      <c r="N11" s="15"/>
    </row>
    <row r="12" spans="1:14" ht="14.25" customHeight="1" x14ac:dyDescent="0.25">
      <c r="A12" s="29"/>
      <c r="B12" s="30"/>
      <c r="C12" s="29"/>
      <c r="D12" s="24"/>
      <c r="E12" s="24"/>
      <c r="F12" s="25">
        <f t="shared" si="0"/>
        <v>0</v>
      </c>
      <c r="G12" s="24"/>
      <c r="H12" s="24"/>
      <c r="I12" s="24"/>
      <c r="J12" s="25">
        <f t="shared" si="1"/>
        <v>0</v>
      </c>
      <c r="K12" s="29"/>
      <c r="L12" s="29"/>
      <c r="M12" s="15"/>
      <c r="N12" s="15"/>
    </row>
    <row r="13" spans="1:14" ht="14.25" customHeight="1" x14ac:dyDescent="0.25">
      <c r="A13" s="29"/>
      <c r="B13" s="30"/>
      <c r="C13" s="29"/>
      <c r="D13" s="24"/>
      <c r="E13" s="24"/>
      <c r="F13" s="25">
        <f t="shared" si="0"/>
        <v>0</v>
      </c>
      <c r="G13" s="24"/>
      <c r="H13" s="24"/>
      <c r="I13" s="24"/>
      <c r="J13" s="25">
        <f t="shared" si="1"/>
        <v>0</v>
      </c>
      <c r="K13" s="29"/>
      <c r="L13" s="29"/>
      <c r="M13" s="15"/>
      <c r="N13" s="15"/>
    </row>
    <row r="14" spans="1:14" ht="14.25" customHeight="1" x14ac:dyDescent="0.25">
      <c r="A14" s="29"/>
      <c r="B14" s="30"/>
      <c r="C14" s="29"/>
      <c r="D14" s="24"/>
      <c r="E14" s="24"/>
      <c r="F14" s="25">
        <f t="shared" si="0"/>
        <v>0</v>
      </c>
      <c r="G14" s="24"/>
      <c r="H14" s="24"/>
      <c r="I14" s="24"/>
      <c r="J14" s="25">
        <f t="shared" si="1"/>
        <v>0</v>
      </c>
      <c r="K14" s="29"/>
      <c r="L14" s="29"/>
      <c r="M14" s="15"/>
      <c r="N14" s="15"/>
    </row>
    <row r="15" spans="1:14" ht="14.25" customHeight="1" x14ac:dyDescent="0.25">
      <c r="A15" s="29"/>
      <c r="B15" s="30"/>
      <c r="C15" s="29"/>
      <c r="D15" s="24"/>
      <c r="E15" s="24"/>
      <c r="F15" s="25">
        <f t="shared" si="0"/>
        <v>0</v>
      </c>
      <c r="G15" s="24"/>
      <c r="H15" s="24"/>
      <c r="I15" s="24"/>
      <c r="J15" s="25">
        <f t="shared" si="1"/>
        <v>0</v>
      </c>
      <c r="K15" s="29"/>
      <c r="L15" s="29"/>
      <c r="M15" s="15"/>
      <c r="N15" s="15"/>
    </row>
    <row r="16" spans="1:14" ht="14.25" customHeight="1" x14ac:dyDescent="0.25">
      <c r="A16" s="29"/>
      <c r="B16" s="30"/>
      <c r="C16" s="29"/>
      <c r="D16" s="24"/>
      <c r="E16" s="24"/>
      <c r="F16" s="25">
        <f t="shared" si="0"/>
        <v>0</v>
      </c>
      <c r="G16" s="24"/>
      <c r="H16" s="24"/>
      <c r="I16" s="24"/>
      <c r="J16" s="25">
        <f t="shared" si="1"/>
        <v>0</v>
      </c>
      <c r="K16" s="29"/>
      <c r="L16" s="29"/>
      <c r="M16" s="15"/>
      <c r="N16" s="15"/>
    </row>
    <row r="17" spans="1:14" ht="14.25" customHeight="1" x14ac:dyDescent="0.25">
      <c r="A17" s="29"/>
      <c r="B17" s="30"/>
      <c r="C17" s="29"/>
      <c r="D17" s="24"/>
      <c r="E17" s="24"/>
      <c r="F17" s="25">
        <f t="shared" si="0"/>
        <v>0</v>
      </c>
      <c r="G17" s="24"/>
      <c r="H17" s="24"/>
      <c r="I17" s="24"/>
      <c r="J17" s="25">
        <f t="shared" si="1"/>
        <v>0</v>
      </c>
      <c r="K17" s="29"/>
      <c r="L17" s="29"/>
      <c r="M17" s="15"/>
      <c r="N17" s="15"/>
    </row>
    <row r="18" spans="1:14" ht="14.25" customHeight="1" x14ac:dyDescent="0.25">
      <c r="A18" s="29"/>
      <c r="B18" s="30"/>
      <c r="C18" s="29"/>
      <c r="D18" s="24"/>
      <c r="E18" s="24"/>
      <c r="F18" s="25">
        <f t="shared" si="0"/>
        <v>0</v>
      </c>
      <c r="G18" s="24"/>
      <c r="H18" s="24"/>
      <c r="I18" s="24"/>
      <c r="J18" s="25">
        <f t="shared" si="1"/>
        <v>0</v>
      </c>
      <c r="K18" s="29"/>
      <c r="L18" s="29"/>
      <c r="M18" s="15"/>
      <c r="N18" s="15"/>
    </row>
    <row r="19" spans="1:14" ht="14.25" customHeight="1" x14ac:dyDescent="0.25">
      <c r="A19" s="29"/>
      <c r="B19" s="30"/>
      <c r="C19" s="29"/>
      <c r="D19" s="24"/>
      <c r="E19" s="24"/>
      <c r="F19" s="25">
        <f t="shared" si="0"/>
        <v>0</v>
      </c>
      <c r="G19" s="24"/>
      <c r="H19" s="24"/>
      <c r="I19" s="24"/>
      <c r="J19" s="25">
        <f t="shared" si="1"/>
        <v>0</v>
      </c>
      <c r="K19" s="29"/>
      <c r="L19" s="29"/>
      <c r="M19" s="15"/>
      <c r="N19" s="15"/>
    </row>
    <row r="20" spans="1:14" ht="14.25" customHeight="1" x14ac:dyDescent="0.25">
      <c r="A20" s="29"/>
      <c r="B20" s="30"/>
      <c r="C20" s="29"/>
      <c r="D20" s="24"/>
      <c r="E20" s="24"/>
      <c r="F20" s="25">
        <f t="shared" si="0"/>
        <v>0</v>
      </c>
      <c r="G20" s="24"/>
      <c r="H20" s="24"/>
      <c r="I20" s="24"/>
      <c r="J20" s="25">
        <f t="shared" si="1"/>
        <v>0</v>
      </c>
      <c r="K20" s="29"/>
      <c r="L20" s="29"/>
      <c r="M20" s="15"/>
      <c r="N20" s="15"/>
    </row>
    <row r="21" spans="1:14" ht="14.25" customHeight="1" x14ac:dyDescent="0.25">
      <c r="A21" s="29"/>
      <c r="B21" s="30"/>
      <c r="C21" s="29"/>
      <c r="D21" s="24"/>
      <c r="E21" s="24"/>
      <c r="F21" s="25">
        <f t="shared" si="0"/>
        <v>0</v>
      </c>
      <c r="G21" s="24"/>
      <c r="H21" s="24"/>
      <c r="I21" s="24"/>
      <c r="J21" s="25">
        <f t="shared" si="1"/>
        <v>0</v>
      </c>
      <c r="K21" s="29"/>
      <c r="L21" s="29"/>
      <c r="M21" s="15"/>
      <c r="N21" s="15"/>
    </row>
    <row r="22" spans="1:14" ht="14.25" customHeight="1" x14ac:dyDescent="0.25">
      <c r="A22" s="29"/>
      <c r="B22" s="30"/>
      <c r="C22" s="29"/>
      <c r="D22" s="24"/>
      <c r="E22" s="24"/>
      <c r="F22" s="25">
        <f t="shared" si="0"/>
        <v>0</v>
      </c>
      <c r="G22" s="24"/>
      <c r="H22" s="24"/>
      <c r="I22" s="24"/>
      <c r="J22" s="25">
        <f t="shared" si="1"/>
        <v>0</v>
      </c>
      <c r="K22" s="29"/>
      <c r="L22" s="29"/>
      <c r="M22" s="15"/>
      <c r="N22" s="15"/>
    </row>
    <row r="23" spans="1:14" ht="14.25" customHeight="1" x14ac:dyDescent="0.25">
      <c r="A23" s="29"/>
      <c r="B23" s="30"/>
      <c r="C23" s="29"/>
      <c r="D23" s="24"/>
      <c r="E23" s="24"/>
      <c r="F23" s="25">
        <f t="shared" si="0"/>
        <v>0</v>
      </c>
      <c r="G23" s="24"/>
      <c r="H23" s="24"/>
      <c r="I23" s="24"/>
      <c r="J23" s="25">
        <f t="shared" si="1"/>
        <v>0</v>
      </c>
      <c r="K23" s="29"/>
      <c r="L23" s="29"/>
      <c r="M23" s="15"/>
      <c r="N23" s="15"/>
    </row>
    <row r="24" spans="1:14" ht="14.25" customHeight="1" x14ac:dyDescent="0.25">
      <c r="A24" s="29"/>
      <c r="B24" s="30"/>
      <c r="C24" s="29"/>
      <c r="D24" s="24"/>
      <c r="E24" s="24"/>
      <c r="F24" s="25">
        <f t="shared" si="0"/>
        <v>0</v>
      </c>
      <c r="G24" s="24"/>
      <c r="H24" s="24"/>
      <c r="I24" s="24"/>
      <c r="J24" s="25">
        <f t="shared" si="1"/>
        <v>0</v>
      </c>
      <c r="K24" s="29"/>
      <c r="L24" s="29"/>
      <c r="M24" s="15"/>
      <c r="N24" s="15"/>
    </row>
    <row r="25" spans="1:14" ht="14.25" customHeight="1" x14ac:dyDescent="0.25">
      <c r="A25" s="29"/>
      <c r="B25" s="30"/>
      <c r="C25" s="29"/>
      <c r="D25" s="24"/>
      <c r="E25" s="24"/>
      <c r="F25" s="25">
        <f t="shared" si="0"/>
        <v>0</v>
      </c>
      <c r="G25" s="24"/>
      <c r="H25" s="24"/>
      <c r="I25" s="24"/>
      <c r="J25" s="25">
        <f t="shared" si="1"/>
        <v>0</v>
      </c>
      <c r="K25" s="29"/>
      <c r="L25" s="29"/>
      <c r="M25" s="15"/>
      <c r="N25" s="15"/>
    </row>
    <row r="26" spans="1:14" ht="14.25" customHeight="1" x14ac:dyDescent="0.25">
      <c r="A26" s="29"/>
      <c r="B26" s="30"/>
      <c r="C26" s="29"/>
      <c r="D26" s="24"/>
      <c r="E26" s="24"/>
      <c r="F26" s="25">
        <f t="shared" si="0"/>
        <v>0</v>
      </c>
      <c r="G26" s="24"/>
      <c r="H26" s="24"/>
      <c r="I26" s="24"/>
      <c r="J26" s="25">
        <f t="shared" si="1"/>
        <v>0</v>
      </c>
      <c r="K26" s="29"/>
      <c r="L26" s="29"/>
      <c r="M26" s="15"/>
      <c r="N26" s="15"/>
    </row>
    <row r="27" spans="1:14" ht="14.25" customHeight="1" x14ac:dyDescent="0.25">
      <c r="A27" s="29"/>
      <c r="B27" s="30"/>
      <c r="C27" s="29"/>
      <c r="D27" s="24"/>
      <c r="E27" s="24"/>
      <c r="F27" s="25">
        <f t="shared" si="0"/>
        <v>0</v>
      </c>
      <c r="G27" s="24"/>
      <c r="H27" s="24"/>
      <c r="I27" s="24"/>
      <c r="J27" s="25">
        <f t="shared" si="1"/>
        <v>0</v>
      </c>
      <c r="K27" s="29"/>
      <c r="L27" s="29"/>
      <c r="M27" s="15"/>
      <c r="N27" s="15"/>
    </row>
    <row r="28" spans="1:14" ht="14.25" customHeight="1" x14ac:dyDescent="0.25">
      <c r="A28" s="29"/>
      <c r="B28" s="30"/>
      <c r="C28" s="29"/>
      <c r="D28" s="24"/>
      <c r="E28" s="24"/>
      <c r="F28" s="25">
        <f t="shared" si="0"/>
        <v>0</v>
      </c>
      <c r="G28" s="24"/>
      <c r="H28" s="24"/>
      <c r="I28" s="24"/>
      <c r="J28" s="25">
        <f t="shared" si="1"/>
        <v>0</v>
      </c>
      <c r="K28" s="29"/>
      <c r="L28" s="29"/>
      <c r="M28" s="15"/>
      <c r="N28" s="15"/>
    </row>
    <row r="29" spans="1:14" ht="14.25" customHeight="1" x14ac:dyDescent="0.25">
      <c r="A29" s="29"/>
      <c r="B29" s="30"/>
      <c r="C29" s="29"/>
      <c r="D29" s="24"/>
      <c r="E29" s="24"/>
      <c r="F29" s="25">
        <f t="shared" si="0"/>
        <v>0</v>
      </c>
      <c r="G29" s="24"/>
      <c r="H29" s="24"/>
      <c r="I29" s="24"/>
      <c r="J29" s="25">
        <f t="shared" si="1"/>
        <v>0</v>
      </c>
      <c r="K29" s="29"/>
      <c r="L29" s="29"/>
      <c r="M29" s="15"/>
      <c r="N29" s="15"/>
    </row>
    <row r="30" spans="1:14" ht="14.25" customHeight="1" x14ac:dyDescent="0.25">
      <c r="A30" s="29"/>
      <c r="B30" s="30"/>
      <c r="C30" s="29"/>
      <c r="D30" s="24"/>
      <c r="E30" s="24"/>
      <c r="F30" s="25">
        <f t="shared" si="0"/>
        <v>0</v>
      </c>
      <c r="G30" s="24"/>
      <c r="H30" s="24"/>
      <c r="I30" s="24"/>
      <c r="J30" s="25">
        <f t="shared" si="1"/>
        <v>0</v>
      </c>
      <c r="K30" s="29"/>
      <c r="L30" s="29"/>
      <c r="M30" s="15"/>
      <c r="N30" s="15"/>
    </row>
    <row r="31" spans="1:14" ht="14.25" customHeight="1" x14ac:dyDescent="0.25">
      <c r="A31" s="29"/>
      <c r="B31" s="30"/>
      <c r="C31" s="29"/>
      <c r="D31" s="24"/>
      <c r="E31" s="24"/>
      <c r="F31" s="25">
        <f t="shared" si="0"/>
        <v>0</v>
      </c>
      <c r="G31" s="24"/>
      <c r="H31" s="24"/>
      <c r="I31" s="24"/>
      <c r="J31" s="25">
        <f t="shared" si="1"/>
        <v>0</v>
      </c>
      <c r="K31" s="29"/>
      <c r="L31" s="29"/>
      <c r="M31" s="15"/>
      <c r="N31" s="15"/>
    </row>
    <row r="32" spans="1:14" ht="14.25" customHeight="1" x14ac:dyDescent="0.25">
      <c r="A32" s="29"/>
      <c r="B32" s="30"/>
      <c r="C32" s="29"/>
      <c r="D32" s="24"/>
      <c r="E32" s="24"/>
      <c r="F32" s="25">
        <f t="shared" si="0"/>
        <v>0</v>
      </c>
      <c r="G32" s="24"/>
      <c r="H32" s="24"/>
      <c r="I32" s="24"/>
      <c r="J32" s="25">
        <f t="shared" si="1"/>
        <v>0</v>
      </c>
      <c r="K32" s="29"/>
      <c r="L32" s="29"/>
      <c r="M32" s="15"/>
      <c r="N32" s="15"/>
    </row>
    <row r="33" spans="1:14" ht="14.25" customHeight="1" x14ac:dyDescent="0.25">
      <c r="A33" s="29"/>
      <c r="B33" s="30"/>
      <c r="C33" s="29"/>
      <c r="D33" s="24"/>
      <c r="E33" s="24"/>
      <c r="F33" s="25">
        <f t="shared" si="0"/>
        <v>0</v>
      </c>
      <c r="G33" s="24"/>
      <c r="H33" s="24"/>
      <c r="I33" s="24"/>
      <c r="J33" s="25">
        <f t="shared" si="1"/>
        <v>0</v>
      </c>
      <c r="K33" s="29"/>
      <c r="L33" s="29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5" t="s">
        <v>270</v>
      </c>
      <c r="B35" s="5"/>
      <c r="C35" s="5"/>
      <c r="D35" s="5"/>
      <c r="E35" s="5"/>
      <c r="F35" s="5"/>
      <c r="G35" s="5"/>
      <c r="H35" s="5"/>
      <c r="I35" s="5"/>
      <c r="J35" s="25">
        <f>SUM(J4:J33)</f>
        <v>1285</v>
      </c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L1"/>
    <mergeCell ref="A35:I35"/>
  </mergeCells>
  <dataValidations count="1">
    <dataValidation type="list" sqref="C4:C33" xr:uid="{00000000-0002-0000-0800-000000000000}">
      <formula1>"Aquisição,Locação,Próprio amortizado"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0"/>
  <sheetViews>
    <sheetView zoomScaleNormal="100" workbookViewId="0"/>
  </sheetViews>
  <sheetFormatPr defaultColWidth="8.5703125" defaultRowHeight="15" x14ac:dyDescent="0.25"/>
  <cols>
    <col min="1" max="1" width="22" customWidth="1"/>
    <col min="2" max="2" width="28" customWidth="1"/>
    <col min="3" max="5" width="22" customWidth="1"/>
    <col min="6" max="8" width="28" customWidth="1"/>
  </cols>
  <sheetData>
    <row r="1" spans="1:14" ht="27.75" customHeight="1" x14ac:dyDescent="0.25">
      <c r="A1" s="6" t="s">
        <v>271</v>
      </c>
      <c r="B1" s="6"/>
      <c r="C1" s="6"/>
      <c r="D1" s="6"/>
      <c r="E1" s="6"/>
      <c r="F1" s="6"/>
      <c r="G1" s="6"/>
      <c r="H1" s="6"/>
      <c r="I1" s="15"/>
      <c r="J1" s="15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122</v>
      </c>
      <c r="B3" s="16" t="s">
        <v>123</v>
      </c>
      <c r="C3" s="16" t="s">
        <v>272</v>
      </c>
      <c r="D3" s="16" t="s">
        <v>273</v>
      </c>
      <c r="E3" s="16" t="s">
        <v>126</v>
      </c>
      <c r="F3" s="16" t="s">
        <v>274</v>
      </c>
      <c r="G3" s="16" t="s">
        <v>275</v>
      </c>
      <c r="H3" s="16" t="s">
        <v>106</v>
      </c>
      <c r="I3" s="15"/>
      <c r="J3" s="15"/>
      <c r="K3" s="15"/>
      <c r="L3" s="15"/>
      <c r="M3" s="15"/>
      <c r="N3" s="15"/>
    </row>
    <row r="4" spans="1:14" ht="14.25" customHeight="1" x14ac:dyDescent="0.25">
      <c r="A4" s="15" t="s">
        <v>276</v>
      </c>
      <c r="B4" s="15" t="s">
        <v>277</v>
      </c>
      <c r="C4" s="25">
        <f>'Mão de Obra'!$I$24+Encargos!$E$21+Benefícios!$I$35+'Escala e Cobertura'!$K$15+Materiais!$F$55+'Uniformes e EPIs'!$H$45+Equipamentos!$J$35</f>
        <v>118792.83</v>
      </c>
      <c r="D4" s="33">
        <v>0.04</v>
      </c>
      <c r="E4" s="25">
        <f t="shared" ref="E4:E12" si="0">C4*D4</f>
        <v>4751.7132000000001</v>
      </c>
      <c r="F4" s="29" t="s">
        <v>224</v>
      </c>
      <c r="G4" s="29" t="s">
        <v>278</v>
      </c>
      <c r="H4" s="29" t="s">
        <v>277</v>
      </c>
      <c r="I4" s="15"/>
      <c r="J4" s="15"/>
      <c r="K4" s="15"/>
      <c r="L4" s="15"/>
      <c r="M4" s="15"/>
      <c r="N4" s="15"/>
    </row>
    <row r="5" spans="1:14" ht="14.25" customHeight="1" x14ac:dyDescent="0.25">
      <c r="A5" s="15" t="s">
        <v>276</v>
      </c>
      <c r="B5" s="15" t="s">
        <v>279</v>
      </c>
      <c r="C5" s="25">
        <f>'Mão de Obra'!$I$24+Encargos!$E$21+Benefícios!$I$35+'Escala e Cobertura'!$K$15+Materiais!$F$55+'Uniformes e EPIs'!$H$45+Equipamentos!$J$35</f>
        <v>118792.83</v>
      </c>
      <c r="D5" s="33">
        <v>5.0000000000000001E-3</v>
      </c>
      <c r="E5" s="25">
        <f t="shared" si="0"/>
        <v>593.96415000000002</v>
      </c>
      <c r="F5" s="29" t="s">
        <v>224</v>
      </c>
      <c r="G5" s="29" t="s">
        <v>278</v>
      </c>
      <c r="H5" s="29" t="s">
        <v>279</v>
      </c>
      <c r="I5" s="15"/>
      <c r="J5" s="15"/>
      <c r="K5" s="15"/>
      <c r="L5" s="15"/>
      <c r="M5" s="15"/>
      <c r="N5" s="15"/>
    </row>
    <row r="6" spans="1:14" ht="14.25" customHeight="1" x14ac:dyDescent="0.25">
      <c r="A6" s="15" t="s">
        <v>276</v>
      </c>
      <c r="B6" s="15" t="s">
        <v>280</v>
      </c>
      <c r="C6" s="25">
        <f>'Mão de Obra'!$I$24+Encargos!$E$21+Benefícios!$I$35+'Escala e Cobertura'!$K$15+Materiais!$F$55+'Uniformes e EPIs'!$H$45+Equipamentos!$J$35</f>
        <v>118792.83</v>
      </c>
      <c r="D6" s="33">
        <v>5.0000000000000001E-3</v>
      </c>
      <c r="E6" s="25">
        <f t="shared" si="0"/>
        <v>593.96415000000002</v>
      </c>
      <c r="F6" s="29" t="s">
        <v>224</v>
      </c>
      <c r="G6" s="29" t="s">
        <v>278</v>
      </c>
      <c r="H6" s="29" t="s">
        <v>280</v>
      </c>
      <c r="I6" s="15"/>
      <c r="J6" s="15"/>
      <c r="K6" s="15"/>
      <c r="L6" s="15"/>
      <c r="M6" s="15"/>
      <c r="N6" s="15"/>
    </row>
    <row r="7" spans="1:14" ht="14.25" customHeight="1" x14ac:dyDescent="0.25">
      <c r="A7" s="15" t="s">
        <v>276</v>
      </c>
      <c r="B7" s="15" t="s">
        <v>281</v>
      </c>
      <c r="C7" s="25">
        <f>'Mão de Obra'!$I$24+Encargos!$E$21+Benefícios!$I$35+'Escala e Cobertura'!$K$15+Materiais!$F$55+'Uniformes e EPIs'!$H$45+Equipamentos!$J$35</f>
        <v>118792.83</v>
      </c>
      <c r="D7" s="33">
        <v>0.01</v>
      </c>
      <c r="E7" s="25">
        <f t="shared" si="0"/>
        <v>1187.9283</v>
      </c>
      <c r="F7" s="29" t="s">
        <v>224</v>
      </c>
      <c r="G7" s="29" t="s">
        <v>278</v>
      </c>
      <c r="H7" s="29" t="s">
        <v>281</v>
      </c>
      <c r="I7" s="15"/>
      <c r="J7" s="15"/>
      <c r="K7" s="15"/>
      <c r="L7" s="15"/>
      <c r="M7" s="15"/>
      <c r="N7" s="15"/>
    </row>
    <row r="8" spans="1:14" ht="14.25" customHeight="1" x14ac:dyDescent="0.25">
      <c r="A8" s="15" t="s">
        <v>17</v>
      </c>
      <c r="B8" s="15" t="s">
        <v>282</v>
      </c>
      <c r="C8" s="25">
        <f>'Dados da Proposta'!$B$11</f>
        <v>137901.36533333332</v>
      </c>
      <c r="D8" s="33">
        <v>0.02</v>
      </c>
      <c r="E8" s="25">
        <f t="shared" si="0"/>
        <v>2758.0273066666664</v>
      </c>
      <c r="F8" s="29" t="s">
        <v>283</v>
      </c>
      <c r="G8" s="29" t="s">
        <v>278</v>
      </c>
      <c r="H8" s="29" t="s">
        <v>284</v>
      </c>
      <c r="I8" s="15"/>
      <c r="J8" s="15"/>
      <c r="K8" s="15"/>
      <c r="L8" s="15"/>
      <c r="M8" s="15"/>
      <c r="N8" s="15"/>
    </row>
    <row r="9" spans="1:14" ht="14.25" customHeight="1" x14ac:dyDescent="0.25">
      <c r="A9" s="15" t="s">
        <v>17</v>
      </c>
      <c r="B9" s="15" t="s">
        <v>285</v>
      </c>
      <c r="C9" s="25">
        <f>'Dados da Proposta'!$B$11</f>
        <v>137901.36533333332</v>
      </c>
      <c r="D9" s="33">
        <v>6.4999999999999997E-3</v>
      </c>
      <c r="E9" s="25">
        <f t="shared" si="0"/>
        <v>896.35887466666657</v>
      </c>
      <c r="F9" s="29" t="s">
        <v>286</v>
      </c>
      <c r="G9" s="29" t="s">
        <v>278</v>
      </c>
      <c r="H9" s="29" t="s">
        <v>287</v>
      </c>
      <c r="I9" s="15"/>
      <c r="J9" s="15"/>
      <c r="K9" s="15"/>
      <c r="L9" s="15"/>
      <c r="M9" s="15"/>
      <c r="N9" s="15"/>
    </row>
    <row r="10" spans="1:14" ht="14.25" customHeight="1" x14ac:dyDescent="0.25">
      <c r="A10" s="15" t="s">
        <v>17</v>
      </c>
      <c r="B10" s="15" t="s">
        <v>288</v>
      </c>
      <c r="C10" s="25">
        <f>'Dados da Proposta'!$B$11</f>
        <v>137901.36533333332</v>
      </c>
      <c r="D10" s="33">
        <v>0.03</v>
      </c>
      <c r="E10" s="25">
        <f t="shared" si="0"/>
        <v>4137.0409599999994</v>
      </c>
      <c r="F10" s="29" t="s">
        <v>289</v>
      </c>
      <c r="G10" s="29" t="s">
        <v>278</v>
      </c>
      <c r="H10" s="29" t="s">
        <v>287</v>
      </c>
      <c r="I10" s="15"/>
      <c r="J10" s="15"/>
      <c r="K10" s="15"/>
      <c r="L10" s="15"/>
      <c r="M10" s="15"/>
      <c r="N10" s="15"/>
    </row>
    <row r="11" spans="1:14" ht="14.25" customHeight="1" x14ac:dyDescent="0.25">
      <c r="A11" s="15" t="s">
        <v>17</v>
      </c>
      <c r="B11" s="15" t="s">
        <v>290</v>
      </c>
      <c r="C11" s="25">
        <f>'Dados da Proposta'!$B$11</f>
        <v>137901.36533333332</v>
      </c>
      <c r="D11" s="33">
        <v>0</v>
      </c>
      <c r="E11" s="25">
        <f t="shared" si="0"/>
        <v>0</v>
      </c>
      <c r="F11" s="29" t="s">
        <v>291</v>
      </c>
      <c r="G11" s="29" t="s">
        <v>278</v>
      </c>
      <c r="H11" s="29" t="s">
        <v>287</v>
      </c>
      <c r="I11" s="15"/>
      <c r="J11" s="15"/>
      <c r="K11" s="15"/>
      <c r="L11" s="15"/>
      <c r="M11" s="15"/>
      <c r="N11" s="15"/>
    </row>
    <row r="12" spans="1:14" ht="14.25" customHeight="1" x14ac:dyDescent="0.25">
      <c r="A12" s="15" t="s">
        <v>292</v>
      </c>
      <c r="B12" s="15" t="s">
        <v>293</v>
      </c>
      <c r="C12" s="25">
        <f>'Mão de Obra'!$I$24+Encargos!$E$21+Benefícios!$I$35+'Escala e Cobertura'!$K$15+Materiais!$F$55+'Uniformes e EPIs'!$H$45+Equipamentos!$J$35+SUM(E4:E11)</f>
        <v>133711.82694133333</v>
      </c>
      <c r="D12" s="33">
        <v>0.03</v>
      </c>
      <c r="E12" s="25">
        <f t="shared" si="0"/>
        <v>4011.3548082399998</v>
      </c>
      <c r="F12" s="29" t="s">
        <v>224</v>
      </c>
      <c r="G12" s="29" t="s">
        <v>278</v>
      </c>
      <c r="H12" s="29" t="s">
        <v>294</v>
      </c>
      <c r="I12" s="15"/>
      <c r="J12" s="15"/>
      <c r="K12" s="15"/>
      <c r="L12" s="15"/>
      <c r="M12" s="15"/>
      <c r="N12" s="15"/>
    </row>
    <row r="13" spans="1:14" ht="14.2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4.25" customHeight="1" x14ac:dyDescent="0.25">
      <c r="A14" s="5" t="s">
        <v>295</v>
      </c>
      <c r="B14" s="5"/>
      <c r="C14" s="5"/>
      <c r="D14" s="5"/>
      <c r="E14" s="25">
        <f>SUM(E4:E12)</f>
        <v>18930.351749573332</v>
      </c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4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4.2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4.2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4.2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4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4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4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4.2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4.2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4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2">
    <mergeCell ref="A1:H1"/>
    <mergeCell ref="A14:D14"/>
  </mergeCells>
  <dataValidations count="1">
    <dataValidation type="list" sqref="G4:G12" xr:uid="{00000000-0002-0000-0900-000000000000}">
      <formula1>"Sim,Não,N/A"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zoomScaleNormal="100" workbookViewId="0"/>
  </sheetViews>
  <sheetFormatPr defaultColWidth="8.5703125" defaultRowHeight="15" x14ac:dyDescent="0.25"/>
  <cols>
    <col min="1" max="2" width="34" customWidth="1"/>
    <col min="3" max="6" width="24" customWidth="1"/>
  </cols>
  <sheetData>
    <row r="1" spans="1:14" ht="27.75" customHeight="1" x14ac:dyDescent="0.25">
      <c r="A1" s="6" t="s">
        <v>296</v>
      </c>
      <c r="B1" s="6"/>
      <c r="C1" s="6"/>
      <c r="D1" s="6"/>
      <c r="E1" s="6"/>
      <c r="F1" s="6"/>
      <c r="G1" s="15"/>
      <c r="H1" s="15"/>
      <c r="I1" s="15"/>
      <c r="J1" s="15"/>
      <c r="K1" s="15"/>
      <c r="L1" s="15"/>
      <c r="M1" s="15"/>
      <c r="N1" s="15"/>
    </row>
    <row r="2" spans="1:1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 x14ac:dyDescent="0.25">
      <c r="A3" s="16" t="s">
        <v>297</v>
      </c>
      <c r="B3" s="16" t="s">
        <v>196</v>
      </c>
      <c r="C3" s="16" t="s">
        <v>298</v>
      </c>
      <c r="D3" s="16" t="s">
        <v>299</v>
      </c>
      <c r="E3" s="16" t="s">
        <v>300</v>
      </c>
      <c r="F3" s="16" t="s">
        <v>106</v>
      </c>
      <c r="G3" s="15"/>
      <c r="H3" s="15"/>
      <c r="I3" s="15"/>
      <c r="J3" s="15"/>
      <c r="K3" s="15"/>
      <c r="L3" s="15"/>
      <c r="M3" s="15"/>
      <c r="N3" s="15"/>
    </row>
    <row r="4" spans="1:14" ht="14.25" customHeight="1" x14ac:dyDescent="0.25">
      <c r="A4" s="15" t="s">
        <v>301</v>
      </c>
      <c r="B4" s="34">
        <f>'Mão de Obra'!I24</f>
        <v>46000</v>
      </c>
      <c r="C4" s="35">
        <f t="shared" ref="C4:C11" si="0">IFERROR(B4/$B$12,0)</f>
        <v>0.33400332039702174</v>
      </c>
      <c r="D4" s="34">
        <f>B4*'Dados da Proposta'!$B$9</f>
        <v>690000</v>
      </c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4.25" customHeight="1" x14ac:dyDescent="0.25">
      <c r="A5" s="15" t="s">
        <v>302</v>
      </c>
      <c r="B5" s="34">
        <f>Encargos!E21</f>
        <v>37653.53</v>
      </c>
      <c r="C5" s="35">
        <f t="shared" si="0"/>
        <v>0.27340008792758413</v>
      </c>
      <c r="D5" s="34">
        <f>B5*'Dados da Proposta'!$B$9</f>
        <v>564802.94999999995</v>
      </c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4.25" customHeight="1" x14ac:dyDescent="0.25">
      <c r="A6" s="15" t="s">
        <v>303</v>
      </c>
      <c r="B6" s="34">
        <f>Benefícios!I35</f>
        <v>19632.8</v>
      </c>
      <c r="C6" s="35">
        <f t="shared" si="0"/>
        <v>0.1425526171454489</v>
      </c>
      <c r="D6" s="34">
        <f>B6*'Dados da Proposta'!$B$9</f>
        <v>294492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4.25" customHeight="1" x14ac:dyDescent="0.25">
      <c r="A7" s="15" t="s">
        <v>304</v>
      </c>
      <c r="B7" s="34">
        <f>'Escala e Cobertura'!K15</f>
        <v>0</v>
      </c>
      <c r="C7" s="35">
        <f t="shared" si="0"/>
        <v>0</v>
      </c>
      <c r="D7" s="34">
        <f>B7*'Dados da Proposta'!$B$9</f>
        <v>0</v>
      </c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4.25" customHeight="1" x14ac:dyDescent="0.25">
      <c r="A8" s="15" t="s">
        <v>305</v>
      </c>
      <c r="B8" s="34">
        <f>Materiais!F55</f>
        <v>12255</v>
      </c>
      <c r="C8" s="35">
        <f t="shared" si="0"/>
        <v>8.8982841118815256E-2</v>
      </c>
      <c r="D8" s="34">
        <f>B8*'Dados da Proposta'!$B$9</f>
        <v>183825</v>
      </c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4.25" customHeight="1" x14ac:dyDescent="0.25">
      <c r="A9" s="15" t="s">
        <v>306</v>
      </c>
      <c r="B9" s="34">
        <f>'Uniformes e EPIs'!H45</f>
        <v>1966.5000000000002</v>
      </c>
      <c r="C9" s="35">
        <f t="shared" si="0"/>
        <v>1.4278641946972682E-2</v>
      </c>
      <c r="D9" s="34">
        <f>B9*'Dados da Proposta'!$B$9</f>
        <v>29497.500000000004</v>
      </c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 x14ac:dyDescent="0.25">
      <c r="A10" s="15" t="s">
        <v>15</v>
      </c>
      <c r="B10" s="34">
        <f>Equipamentos!J35</f>
        <v>1285</v>
      </c>
      <c r="C10" s="35">
        <f t="shared" si="0"/>
        <v>9.3303101458733252E-3</v>
      </c>
      <c r="D10" s="34">
        <f>B10*'Dados da Proposta'!$B$9</f>
        <v>19275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4.25" customHeight="1" x14ac:dyDescent="0.25">
      <c r="A11" s="15" t="s">
        <v>307</v>
      </c>
      <c r="B11" s="34">
        <f>'Indiretos Tributos Lucro'!E14</f>
        <v>18930.351749573332</v>
      </c>
      <c r="C11" s="35">
        <f t="shared" si="0"/>
        <v>0.13745218131828399</v>
      </c>
      <c r="D11" s="34">
        <f>B11*'Dados da Proposta'!$B$9</f>
        <v>283955.2762436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4.25" customHeight="1" x14ac:dyDescent="0.25">
      <c r="A12" s="28" t="s">
        <v>308</v>
      </c>
      <c r="B12" s="25">
        <f>SUM(B4:B11)</f>
        <v>137723.18174957333</v>
      </c>
      <c r="C12" s="15"/>
      <c r="D12" s="25">
        <f>SUM(D4:D11)</f>
        <v>2065847.7262436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4.25" customHeight="1" x14ac:dyDescent="0.25">
      <c r="A13" s="15"/>
      <c r="B13" s="3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4.25" customHeight="1" x14ac:dyDescent="0.25">
      <c r="A14" s="23" t="s">
        <v>309</v>
      </c>
      <c r="B14" s="34">
        <f>'Dados da Proposta'!B11</f>
        <v>137901.36533333332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4.25" customHeight="1" x14ac:dyDescent="0.25">
      <c r="A15" s="23" t="s">
        <v>310</v>
      </c>
      <c r="B15" s="34">
        <f>'Dados da Proposta'!B10</f>
        <v>2068520.48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4.25" customHeight="1" x14ac:dyDescent="0.25">
      <c r="A16" s="23" t="s">
        <v>311</v>
      </c>
      <c r="B16" s="34">
        <f>B14-B12</f>
        <v>178.18358375999378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4.25" customHeight="1" x14ac:dyDescent="0.25">
      <c r="A17" s="23" t="s">
        <v>312</v>
      </c>
      <c r="B17" s="35">
        <f>IFERROR(B16/B14,0)</f>
        <v>1.29210891661073E-3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4.25" customHeight="1" x14ac:dyDescent="0.25">
      <c r="A18" s="23" t="s">
        <v>313</v>
      </c>
      <c r="B18" s="17" t="str">
        <f>IF(B14=0,"PREENCHER PREÇO",IF(B14&gt;=B12,"PREÇO ≥ CUSTO CALCULADO","PREÇO &lt; CUSTO – JUSTIFICAR/COMPROVAR"))</f>
        <v>PREÇO ≥ CUSTO CALCULADO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4.25" customHeight="1" x14ac:dyDescent="0.25">
      <c r="A19" s="23"/>
      <c r="B19" s="17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4.25" customHeight="1" x14ac:dyDescent="0.25">
      <c r="A20" s="23" t="s">
        <v>314</v>
      </c>
      <c r="B20" s="17" t="str">
        <f>IF(COUNTIF('Mão de Obra'!A4:A23,"&lt;&gt;")+COUNTIF(Materiais!A4:A53,"&lt;&gt;")+COUNTIF(Equipamentos!A4:A33,"&lt;&gt;")=0,"INCOMPLETA","PREENCHIDA/PARCIAL")</f>
        <v>PREENCHIDA/PARCIAL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4.25" customHeight="1" x14ac:dyDescent="0.25">
      <c r="A21" s="23" t="s">
        <v>315</v>
      </c>
      <c r="B21" s="17" t="str">
        <f>IF(SUM('Indiretos Tributos Lucro'!D8:D11)=0,"VERIFICAR REGIME/ALÍQUOTAS","INFORMADOS")</f>
        <v>INFORMADOS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4.25" customHeight="1" x14ac:dyDescent="0.25">
      <c r="A22" s="23" t="s">
        <v>316</v>
      </c>
      <c r="B22" s="17" t="str">
        <f>IF(SUM('Escala e Cobertura'!H4:H13)&gt;0,"HÁ DÉFICIT TEÓRICO – JUSTIFICAR","SEM DÉFICIT TEÓRICO")</f>
        <v>SEM DÉFICIT TEÓRICO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4.25" customHeight="1" x14ac:dyDescent="0.25">
      <c r="A23" s="23" t="s">
        <v>317</v>
      </c>
      <c r="B23" s="17" t="str">
        <f>IF(OR(B4=0,B5=0,B6=0),"VERIFICAR RUBRICAS DE MÃO DE OBRA","OK/REVISAR DEMAIS RUBRICAS")</f>
        <v>OK/REVISAR DEMAIS RUBRICAS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25.5" customHeight="1" x14ac:dyDescent="0.25">
      <c r="A24" s="23" t="s">
        <v>318</v>
      </c>
      <c r="B24" s="17" t="str">
        <f>IF(SUM(Dimensionamento!C4:C43)=0,"NÃO PREENCHIDO","PREENCHIDO – VALIDAR PRODUTIVIDADES")</f>
        <v>PREENCHIDO – VALIDAR PRODUTIVIDADES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1:14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</row>
    <row r="54" spans="1:14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</sheetData>
  <mergeCells count="1">
    <mergeCell ref="A1:F1"/>
  </mergeCells>
  <conditionalFormatting sqref="B16">
    <cfRule type="cellIs" dxfId="1" priority="2" operator="lessThan">
      <formula>0</formula>
    </cfRule>
    <cfRule type="cellIs" dxfId="0" priority="3" operator="greaterThanOr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5"/>
  <sheetViews>
    <sheetView zoomScaleNormal="100" workbookViewId="0"/>
  </sheetViews>
  <sheetFormatPr defaultColWidth="8.5703125" defaultRowHeight="15" x14ac:dyDescent="0.25"/>
  <cols>
    <col min="1" max="1" width="30" customWidth="1"/>
    <col min="2" max="2" width="38" customWidth="1"/>
    <col min="3" max="10" width="18" customWidth="1"/>
    <col min="11" max="11" width="22" customWidth="1"/>
    <col min="12" max="12" width="42" customWidth="1"/>
  </cols>
  <sheetData>
    <row r="1" spans="1:12" ht="16.5" customHeight="1" x14ac:dyDescent="0.25">
      <c r="A1" s="3" t="s">
        <v>319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customHeight="1" x14ac:dyDescent="0.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6.25" customHeight="1" x14ac:dyDescent="0.25">
      <c r="A3" s="12" t="s">
        <v>321</v>
      </c>
      <c r="B3" s="12" t="s">
        <v>322</v>
      </c>
      <c r="C3" s="12" t="s">
        <v>323</v>
      </c>
      <c r="D3" s="12" t="s">
        <v>193</v>
      </c>
      <c r="E3" s="12" t="s">
        <v>324</v>
      </c>
      <c r="F3" s="12" t="s">
        <v>157</v>
      </c>
      <c r="G3" s="12" t="s">
        <v>325</v>
      </c>
      <c r="H3" s="12" t="s">
        <v>326</v>
      </c>
      <c r="I3" s="12" t="s">
        <v>327</v>
      </c>
      <c r="J3" s="12" t="s">
        <v>328</v>
      </c>
      <c r="K3" s="12" t="s">
        <v>329</v>
      </c>
      <c r="L3" s="12" t="s">
        <v>330</v>
      </c>
    </row>
    <row r="4" spans="1:12" ht="26.25" customHeight="1" x14ac:dyDescent="0.25">
      <c r="A4" s="36" t="s">
        <v>331</v>
      </c>
      <c r="B4" s="36" t="s">
        <v>332</v>
      </c>
      <c r="C4" s="37">
        <v>303.10000000000002</v>
      </c>
      <c r="D4" s="36" t="s">
        <v>333</v>
      </c>
      <c r="E4" s="36" t="s">
        <v>334</v>
      </c>
      <c r="F4" s="38">
        <v>30</v>
      </c>
      <c r="G4" s="38">
        <v>300</v>
      </c>
      <c r="H4" s="38" t="s">
        <v>335</v>
      </c>
      <c r="I4" s="39">
        <f t="shared" ref="I4:I30" si="0">IFERROR(C4/G4,0)</f>
        <v>1.0103333333333333</v>
      </c>
      <c r="J4" s="38">
        <v>1</v>
      </c>
      <c r="K4" s="36" t="s">
        <v>336</v>
      </c>
      <c r="L4" s="36" t="s">
        <v>337</v>
      </c>
    </row>
    <row r="5" spans="1:12" ht="52.5" customHeight="1" x14ac:dyDescent="0.25">
      <c r="A5" s="36" t="s">
        <v>331</v>
      </c>
      <c r="B5" s="36" t="s">
        <v>338</v>
      </c>
      <c r="C5" s="37">
        <v>24</v>
      </c>
      <c r="D5" s="36" t="s">
        <v>333</v>
      </c>
      <c r="E5" s="36" t="s">
        <v>339</v>
      </c>
      <c r="F5" s="38">
        <v>30</v>
      </c>
      <c r="G5" s="38">
        <v>300</v>
      </c>
      <c r="H5" s="38" t="s">
        <v>335</v>
      </c>
      <c r="I5" s="39">
        <f t="shared" si="0"/>
        <v>0.08</v>
      </c>
      <c r="J5" s="38">
        <v>1</v>
      </c>
      <c r="K5" s="36" t="s">
        <v>340</v>
      </c>
      <c r="L5" s="36" t="s">
        <v>341</v>
      </c>
    </row>
    <row r="6" spans="1:12" ht="26.25" customHeight="1" x14ac:dyDescent="0.25">
      <c r="A6" s="36" t="s">
        <v>331</v>
      </c>
      <c r="B6" s="36" t="s">
        <v>342</v>
      </c>
      <c r="C6" s="37">
        <v>41</v>
      </c>
      <c r="D6" s="36" t="s">
        <v>333</v>
      </c>
      <c r="E6" s="36" t="s">
        <v>334</v>
      </c>
      <c r="F6" s="38">
        <v>30</v>
      </c>
      <c r="G6" s="38">
        <v>300</v>
      </c>
      <c r="H6" s="38" t="s">
        <v>335</v>
      </c>
      <c r="I6" s="39">
        <f t="shared" si="0"/>
        <v>0.13666666666666666</v>
      </c>
      <c r="J6" s="38">
        <v>1</v>
      </c>
      <c r="K6" s="36" t="s">
        <v>343</v>
      </c>
      <c r="L6" s="36" t="s">
        <v>344</v>
      </c>
    </row>
    <row r="7" spans="1:12" ht="26.25" customHeight="1" x14ac:dyDescent="0.25">
      <c r="A7" s="36" t="s">
        <v>331</v>
      </c>
      <c r="B7" s="36" t="s">
        <v>345</v>
      </c>
      <c r="C7" s="37">
        <v>539</v>
      </c>
      <c r="D7" s="36" t="s">
        <v>333</v>
      </c>
      <c r="E7" s="36" t="s">
        <v>334</v>
      </c>
      <c r="F7" s="38">
        <v>30</v>
      </c>
      <c r="G7" s="38">
        <v>300</v>
      </c>
      <c r="H7" s="38" t="s">
        <v>335</v>
      </c>
      <c r="I7" s="39">
        <f t="shared" si="0"/>
        <v>1.7966666666666666</v>
      </c>
      <c r="J7" s="38">
        <v>1</v>
      </c>
      <c r="K7" s="36" t="s">
        <v>343</v>
      </c>
      <c r="L7" s="36" t="s">
        <v>346</v>
      </c>
    </row>
    <row r="8" spans="1:12" ht="26.25" customHeight="1" x14ac:dyDescent="0.25">
      <c r="A8" s="36" t="s">
        <v>331</v>
      </c>
      <c r="B8" s="36" t="s">
        <v>347</v>
      </c>
      <c r="C8" s="37">
        <v>213</v>
      </c>
      <c r="D8" s="36" t="s">
        <v>333</v>
      </c>
      <c r="E8" s="36" t="s">
        <v>334</v>
      </c>
      <c r="F8" s="38">
        <v>30</v>
      </c>
      <c r="G8" s="38">
        <v>300</v>
      </c>
      <c r="H8" s="38" t="s">
        <v>335</v>
      </c>
      <c r="I8" s="39">
        <f t="shared" si="0"/>
        <v>0.71</v>
      </c>
      <c r="J8" s="38">
        <v>1</v>
      </c>
      <c r="K8" s="36" t="s">
        <v>343</v>
      </c>
      <c r="L8" s="36" t="s">
        <v>346</v>
      </c>
    </row>
    <row r="9" spans="1:12" ht="26.25" customHeight="1" x14ac:dyDescent="0.25">
      <c r="A9" s="36" t="s">
        <v>331</v>
      </c>
      <c r="B9" s="36" t="s">
        <v>348</v>
      </c>
      <c r="C9" s="37">
        <v>3146</v>
      </c>
      <c r="D9" s="36" t="s">
        <v>333</v>
      </c>
      <c r="E9" s="36" t="s">
        <v>334</v>
      </c>
      <c r="F9" s="38">
        <v>30</v>
      </c>
      <c r="G9" s="38">
        <v>300</v>
      </c>
      <c r="H9" s="38" t="s">
        <v>335</v>
      </c>
      <c r="I9" s="39">
        <f t="shared" si="0"/>
        <v>10.486666666666666</v>
      </c>
      <c r="J9" s="38">
        <v>1</v>
      </c>
      <c r="K9" s="36" t="s">
        <v>343</v>
      </c>
      <c r="L9" s="36" t="s">
        <v>346</v>
      </c>
    </row>
    <row r="10" spans="1:12" ht="26.25" customHeight="1" x14ac:dyDescent="0.25">
      <c r="A10" s="36" t="s">
        <v>331</v>
      </c>
      <c r="B10" s="36" t="s">
        <v>349</v>
      </c>
      <c r="C10" s="37">
        <v>9.64E-2</v>
      </c>
      <c r="D10" s="36" t="s">
        <v>350</v>
      </c>
      <c r="E10" s="36" t="s">
        <v>334</v>
      </c>
      <c r="F10" s="38">
        <v>30</v>
      </c>
      <c r="G10" s="38">
        <v>0.05</v>
      </c>
      <c r="H10" s="38" t="s">
        <v>351</v>
      </c>
      <c r="I10" s="39">
        <f t="shared" si="0"/>
        <v>1.9279999999999999</v>
      </c>
      <c r="J10" s="38">
        <v>1</v>
      </c>
      <c r="K10" s="36" t="s">
        <v>343</v>
      </c>
      <c r="L10" s="36" t="s">
        <v>352</v>
      </c>
    </row>
    <row r="11" spans="1:12" ht="26.25" customHeight="1" x14ac:dyDescent="0.25">
      <c r="A11" s="36" t="s">
        <v>331</v>
      </c>
      <c r="B11" s="36" t="s">
        <v>353</v>
      </c>
      <c r="C11" s="37">
        <v>196.2</v>
      </c>
      <c r="D11" s="36" t="s">
        <v>333</v>
      </c>
      <c r="E11" s="36" t="s">
        <v>243</v>
      </c>
      <c r="F11" s="38">
        <v>0.33333333329999998</v>
      </c>
      <c r="G11" s="38">
        <v>300</v>
      </c>
      <c r="H11" s="38" t="s">
        <v>335</v>
      </c>
      <c r="I11" s="39">
        <f t="shared" si="0"/>
        <v>0.65399999999999991</v>
      </c>
      <c r="J11" s="38">
        <v>1</v>
      </c>
      <c r="K11" s="36" t="s">
        <v>343</v>
      </c>
      <c r="L11" s="36" t="s">
        <v>354</v>
      </c>
    </row>
    <row r="12" spans="1:12" ht="39" customHeight="1" x14ac:dyDescent="0.25">
      <c r="A12" s="36" t="s">
        <v>355</v>
      </c>
      <c r="B12" s="36" t="s">
        <v>332</v>
      </c>
      <c r="C12" s="37">
        <v>102.3</v>
      </c>
      <c r="D12" s="36" t="s">
        <v>333</v>
      </c>
      <c r="E12" s="36" t="s">
        <v>334</v>
      </c>
      <c r="F12" s="38">
        <v>30</v>
      </c>
      <c r="G12" s="38">
        <v>300</v>
      </c>
      <c r="H12" s="38" t="s">
        <v>335</v>
      </c>
      <c r="I12" s="39">
        <f t="shared" si="0"/>
        <v>0.34099999999999997</v>
      </c>
      <c r="J12" s="38">
        <v>1</v>
      </c>
      <c r="K12" s="36" t="s">
        <v>343</v>
      </c>
      <c r="L12" s="36" t="s">
        <v>346</v>
      </c>
    </row>
    <row r="13" spans="1:12" ht="52.5" customHeight="1" x14ac:dyDescent="0.25">
      <c r="A13" s="36" t="s">
        <v>355</v>
      </c>
      <c r="B13" s="36" t="s">
        <v>338</v>
      </c>
      <c r="C13" s="37">
        <v>8.6</v>
      </c>
      <c r="D13" s="36" t="s">
        <v>333</v>
      </c>
      <c r="E13" s="36" t="s">
        <v>339</v>
      </c>
      <c r="F13" s="38">
        <v>30</v>
      </c>
      <c r="G13" s="38">
        <v>300</v>
      </c>
      <c r="H13" s="38" t="s">
        <v>335</v>
      </c>
      <c r="I13" s="39">
        <f t="shared" si="0"/>
        <v>2.8666666666666667E-2</v>
      </c>
      <c r="J13" s="38">
        <v>1</v>
      </c>
      <c r="K13" s="36" t="s">
        <v>356</v>
      </c>
      <c r="L13" s="36" t="s">
        <v>341</v>
      </c>
    </row>
    <row r="14" spans="1:12" ht="39" customHeight="1" x14ac:dyDescent="0.25">
      <c r="A14" s="36" t="s">
        <v>355</v>
      </c>
      <c r="B14" s="36" t="s">
        <v>342</v>
      </c>
      <c r="C14" s="37">
        <v>28.4</v>
      </c>
      <c r="D14" s="36" t="s">
        <v>333</v>
      </c>
      <c r="E14" s="36" t="s">
        <v>334</v>
      </c>
      <c r="F14" s="38">
        <v>30</v>
      </c>
      <c r="G14" s="38">
        <v>300</v>
      </c>
      <c r="H14" s="38" t="s">
        <v>335</v>
      </c>
      <c r="I14" s="39">
        <f t="shared" si="0"/>
        <v>9.4666666666666663E-2</v>
      </c>
      <c r="J14" s="38">
        <v>1</v>
      </c>
      <c r="K14" s="36" t="s">
        <v>343</v>
      </c>
      <c r="L14" s="36" t="s">
        <v>344</v>
      </c>
    </row>
    <row r="15" spans="1:12" ht="39" customHeight="1" x14ac:dyDescent="0.25">
      <c r="A15" s="36" t="s">
        <v>355</v>
      </c>
      <c r="B15" s="36" t="s">
        <v>345</v>
      </c>
      <c r="C15" s="37">
        <v>210.5</v>
      </c>
      <c r="D15" s="36" t="s">
        <v>333</v>
      </c>
      <c r="E15" s="36" t="s">
        <v>334</v>
      </c>
      <c r="F15" s="38">
        <v>30</v>
      </c>
      <c r="G15" s="38">
        <v>300</v>
      </c>
      <c r="H15" s="38" t="s">
        <v>335</v>
      </c>
      <c r="I15" s="39">
        <f t="shared" si="0"/>
        <v>0.70166666666666666</v>
      </c>
      <c r="J15" s="38">
        <v>1</v>
      </c>
      <c r="K15" s="36" t="s">
        <v>343</v>
      </c>
      <c r="L15" s="36" t="s">
        <v>346</v>
      </c>
    </row>
    <row r="16" spans="1:12" ht="39" customHeight="1" x14ac:dyDescent="0.25">
      <c r="A16" s="36" t="s">
        <v>355</v>
      </c>
      <c r="B16" s="36" t="s">
        <v>347</v>
      </c>
      <c r="C16" s="37">
        <v>90</v>
      </c>
      <c r="D16" s="36" t="s">
        <v>333</v>
      </c>
      <c r="E16" s="36" t="s">
        <v>334</v>
      </c>
      <c r="F16" s="38">
        <v>30</v>
      </c>
      <c r="G16" s="38">
        <v>300</v>
      </c>
      <c r="H16" s="38" t="s">
        <v>335</v>
      </c>
      <c r="I16" s="39">
        <f t="shared" si="0"/>
        <v>0.3</v>
      </c>
      <c r="J16" s="38">
        <v>1</v>
      </c>
      <c r="K16" s="36" t="s">
        <v>343</v>
      </c>
      <c r="L16" s="36" t="s">
        <v>346</v>
      </c>
    </row>
    <row r="17" spans="1:12" ht="39" customHeight="1" x14ac:dyDescent="0.25">
      <c r="A17" s="36" t="s">
        <v>355</v>
      </c>
      <c r="B17" s="36" t="s">
        <v>348</v>
      </c>
      <c r="C17" s="37">
        <v>1737</v>
      </c>
      <c r="D17" s="36" t="s">
        <v>333</v>
      </c>
      <c r="E17" s="36" t="s">
        <v>334</v>
      </c>
      <c r="F17" s="38">
        <v>30</v>
      </c>
      <c r="G17" s="38">
        <v>300</v>
      </c>
      <c r="H17" s="38" t="s">
        <v>335</v>
      </c>
      <c r="I17" s="39">
        <f t="shared" si="0"/>
        <v>5.79</v>
      </c>
      <c r="J17" s="38">
        <v>1</v>
      </c>
      <c r="K17" s="36" t="s">
        <v>343</v>
      </c>
      <c r="L17" s="36" t="s">
        <v>346</v>
      </c>
    </row>
    <row r="18" spans="1:12" ht="39" customHeight="1" x14ac:dyDescent="0.25">
      <c r="A18" s="36" t="s">
        <v>355</v>
      </c>
      <c r="B18" s="36" t="s">
        <v>349</v>
      </c>
      <c r="C18" s="37">
        <v>5.8000000000000003E-2</v>
      </c>
      <c r="D18" s="36" t="s">
        <v>350</v>
      </c>
      <c r="E18" s="36" t="s">
        <v>334</v>
      </c>
      <c r="F18" s="38">
        <v>30</v>
      </c>
      <c r="G18" s="38">
        <v>0.05</v>
      </c>
      <c r="H18" s="38" t="s">
        <v>351</v>
      </c>
      <c r="I18" s="39">
        <f t="shared" si="0"/>
        <v>1.1599999999999999</v>
      </c>
      <c r="J18" s="38">
        <v>1</v>
      </c>
      <c r="K18" s="36" t="s">
        <v>343</v>
      </c>
      <c r="L18" s="36" t="s">
        <v>352</v>
      </c>
    </row>
    <row r="19" spans="1:12" ht="39" customHeight="1" x14ac:dyDescent="0.25">
      <c r="A19" s="36" t="s">
        <v>355</v>
      </c>
      <c r="B19" s="36" t="s">
        <v>353</v>
      </c>
      <c r="C19" s="37">
        <v>129.80000000000001</v>
      </c>
      <c r="D19" s="36" t="s">
        <v>333</v>
      </c>
      <c r="E19" s="36" t="s">
        <v>243</v>
      </c>
      <c r="F19" s="38">
        <v>0.33333333329999998</v>
      </c>
      <c r="G19" s="38">
        <v>300</v>
      </c>
      <c r="H19" s="38" t="s">
        <v>335</v>
      </c>
      <c r="I19" s="39">
        <f t="shared" si="0"/>
        <v>0.4326666666666667</v>
      </c>
      <c r="J19" s="38">
        <v>1</v>
      </c>
      <c r="K19" s="36" t="s">
        <v>343</v>
      </c>
      <c r="L19" s="36" t="s">
        <v>346</v>
      </c>
    </row>
    <row r="20" spans="1:12" ht="39" customHeight="1" x14ac:dyDescent="0.25">
      <c r="A20" s="36" t="s">
        <v>355</v>
      </c>
      <c r="B20" s="36" t="s">
        <v>357</v>
      </c>
      <c r="C20" s="37">
        <v>14.4</v>
      </c>
      <c r="D20" s="36" t="s">
        <v>333</v>
      </c>
      <c r="E20" s="36" t="s">
        <v>243</v>
      </c>
      <c r="F20" s="38">
        <v>0.33333333329999998</v>
      </c>
      <c r="G20" s="38">
        <v>300</v>
      </c>
      <c r="H20" s="38" t="s">
        <v>335</v>
      </c>
      <c r="I20" s="39">
        <f t="shared" si="0"/>
        <v>4.8000000000000001E-2</v>
      </c>
      <c r="J20" s="38">
        <v>1</v>
      </c>
      <c r="K20" s="36" t="s">
        <v>343</v>
      </c>
      <c r="L20" s="36" t="s">
        <v>358</v>
      </c>
    </row>
    <row r="21" spans="1:12" ht="26.25" customHeight="1" x14ac:dyDescent="0.25">
      <c r="A21" s="36" t="s">
        <v>359</v>
      </c>
      <c r="B21" s="36" t="s">
        <v>332</v>
      </c>
      <c r="C21" s="37">
        <v>201.7</v>
      </c>
      <c r="D21" s="36" t="s">
        <v>333</v>
      </c>
      <c r="E21" s="36" t="s">
        <v>334</v>
      </c>
      <c r="F21" s="38">
        <v>30</v>
      </c>
      <c r="G21" s="38">
        <v>300</v>
      </c>
      <c r="H21" s="38" t="s">
        <v>335</v>
      </c>
      <c r="I21" s="39">
        <f t="shared" si="0"/>
        <v>0.67233333333333334</v>
      </c>
      <c r="J21" s="38">
        <v>1</v>
      </c>
      <c r="K21" s="36" t="s">
        <v>360</v>
      </c>
      <c r="L21" s="36" t="s">
        <v>346</v>
      </c>
    </row>
    <row r="22" spans="1:12" ht="26.25" customHeight="1" x14ac:dyDescent="0.25">
      <c r="A22" s="36" t="s">
        <v>359</v>
      </c>
      <c r="B22" s="36" t="s">
        <v>332</v>
      </c>
      <c r="C22" s="37">
        <v>1040</v>
      </c>
      <c r="D22" s="36" t="s">
        <v>333</v>
      </c>
      <c r="E22" s="36" t="s">
        <v>361</v>
      </c>
      <c r="F22" s="38">
        <v>4.3333333332999997</v>
      </c>
      <c r="G22" s="38">
        <v>300</v>
      </c>
      <c r="H22" s="38" t="s">
        <v>335</v>
      </c>
      <c r="I22" s="39">
        <f t="shared" si="0"/>
        <v>3.4666666666666668</v>
      </c>
      <c r="J22" s="38">
        <v>1</v>
      </c>
      <c r="K22" s="36" t="s">
        <v>360</v>
      </c>
      <c r="L22" s="36" t="s">
        <v>346</v>
      </c>
    </row>
    <row r="23" spans="1:12" ht="52.5" customHeight="1" x14ac:dyDescent="0.25">
      <c r="A23" s="36" t="s">
        <v>359</v>
      </c>
      <c r="B23" s="36" t="s">
        <v>338</v>
      </c>
      <c r="C23" s="37">
        <v>9.1999999999999993</v>
      </c>
      <c r="D23" s="36" t="s">
        <v>333</v>
      </c>
      <c r="E23" s="36" t="s">
        <v>339</v>
      </c>
      <c r="F23" s="38">
        <v>30</v>
      </c>
      <c r="G23" s="38">
        <v>300</v>
      </c>
      <c r="H23" s="38" t="s">
        <v>335</v>
      </c>
      <c r="I23" s="39">
        <f t="shared" si="0"/>
        <v>3.0666666666666665E-2</v>
      </c>
      <c r="J23" s="38">
        <v>1</v>
      </c>
      <c r="K23" s="36" t="s">
        <v>362</v>
      </c>
      <c r="L23" s="36" t="s">
        <v>341</v>
      </c>
    </row>
    <row r="24" spans="1:12" ht="26.25" customHeight="1" x14ac:dyDescent="0.25">
      <c r="A24" s="36" t="s">
        <v>359</v>
      </c>
      <c r="B24" s="36" t="s">
        <v>342</v>
      </c>
      <c r="C24" s="37">
        <v>30.6</v>
      </c>
      <c r="D24" s="36" t="s">
        <v>333</v>
      </c>
      <c r="E24" s="36" t="s">
        <v>334</v>
      </c>
      <c r="F24" s="38">
        <v>30</v>
      </c>
      <c r="G24" s="38">
        <v>300</v>
      </c>
      <c r="H24" s="38" t="s">
        <v>335</v>
      </c>
      <c r="I24" s="39">
        <f t="shared" si="0"/>
        <v>0.10200000000000001</v>
      </c>
      <c r="J24" s="38">
        <v>1</v>
      </c>
      <c r="K24" s="36" t="s">
        <v>360</v>
      </c>
      <c r="L24" s="36" t="s">
        <v>344</v>
      </c>
    </row>
    <row r="25" spans="1:12" ht="26.25" customHeight="1" x14ac:dyDescent="0.25">
      <c r="A25" s="36" t="s">
        <v>359</v>
      </c>
      <c r="B25" s="36" t="s">
        <v>345</v>
      </c>
      <c r="C25" s="37">
        <v>285</v>
      </c>
      <c r="D25" s="36" t="s">
        <v>333</v>
      </c>
      <c r="E25" s="36" t="s">
        <v>334</v>
      </c>
      <c r="F25" s="38">
        <v>30</v>
      </c>
      <c r="G25" s="38">
        <v>300</v>
      </c>
      <c r="H25" s="38" t="s">
        <v>335</v>
      </c>
      <c r="I25" s="39">
        <f t="shared" si="0"/>
        <v>0.95</v>
      </c>
      <c r="J25" s="38">
        <v>1</v>
      </c>
      <c r="K25" s="36" t="s">
        <v>360</v>
      </c>
      <c r="L25" s="36" t="s">
        <v>346</v>
      </c>
    </row>
    <row r="26" spans="1:12" ht="26.25" customHeight="1" x14ac:dyDescent="0.25">
      <c r="A26" s="36" t="s">
        <v>359</v>
      </c>
      <c r="B26" s="36" t="s">
        <v>347</v>
      </c>
      <c r="C26" s="37">
        <v>87</v>
      </c>
      <c r="D26" s="36" t="s">
        <v>333</v>
      </c>
      <c r="E26" s="36" t="s">
        <v>334</v>
      </c>
      <c r="F26" s="38">
        <v>30</v>
      </c>
      <c r="G26" s="38">
        <v>300</v>
      </c>
      <c r="H26" s="38" t="s">
        <v>335</v>
      </c>
      <c r="I26" s="39">
        <f t="shared" si="0"/>
        <v>0.28999999999999998</v>
      </c>
      <c r="J26" s="38">
        <v>1</v>
      </c>
      <c r="K26" s="36" t="s">
        <v>360</v>
      </c>
      <c r="L26" s="36" t="s">
        <v>346</v>
      </c>
    </row>
    <row r="27" spans="1:12" ht="26.25" customHeight="1" x14ac:dyDescent="0.25">
      <c r="A27" s="36" t="s">
        <v>359</v>
      </c>
      <c r="B27" s="36" t="s">
        <v>348</v>
      </c>
      <c r="C27" s="37">
        <v>4062</v>
      </c>
      <c r="D27" s="36" t="s">
        <v>333</v>
      </c>
      <c r="E27" s="36" t="s">
        <v>334</v>
      </c>
      <c r="F27" s="38">
        <v>30</v>
      </c>
      <c r="G27" s="38">
        <v>300</v>
      </c>
      <c r="H27" s="38" t="s">
        <v>335</v>
      </c>
      <c r="I27" s="39">
        <f t="shared" si="0"/>
        <v>13.54</v>
      </c>
      <c r="J27" s="38">
        <v>1</v>
      </c>
      <c r="K27" s="36" t="s">
        <v>360</v>
      </c>
      <c r="L27" s="36" t="s">
        <v>346</v>
      </c>
    </row>
    <row r="28" spans="1:12" ht="26.25" customHeight="1" x14ac:dyDescent="0.25">
      <c r="A28" s="36" t="s">
        <v>359</v>
      </c>
      <c r="B28" s="36" t="s">
        <v>348</v>
      </c>
      <c r="C28" s="37">
        <v>250</v>
      </c>
      <c r="D28" s="36" t="s">
        <v>333</v>
      </c>
      <c r="E28" s="36" t="s">
        <v>361</v>
      </c>
      <c r="F28" s="38">
        <v>4.3333333332999997</v>
      </c>
      <c r="G28" s="38">
        <v>300</v>
      </c>
      <c r="H28" s="38" t="s">
        <v>335</v>
      </c>
      <c r="I28" s="39">
        <f t="shared" si="0"/>
        <v>0.83333333333333337</v>
      </c>
      <c r="J28" s="38">
        <v>1</v>
      </c>
      <c r="K28" s="36" t="s">
        <v>360</v>
      </c>
      <c r="L28" s="36" t="s">
        <v>346</v>
      </c>
    </row>
    <row r="29" spans="1:12" ht="26.25" customHeight="1" x14ac:dyDescent="0.25">
      <c r="A29" s="36" t="s">
        <v>359</v>
      </c>
      <c r="B29" s="36" t="s">
        <v>349</v>
      </c>
      <c r="C29" s="37">
        <v>4.4330000000000001E-2</v>
      </c>
      <c r="D29" s="36" t="s">
        <v>350</v>
      </c>
      <c r="E29" s="36" t="s">
        <v>334</v>
      </c>
      <c r="F29" s="38">
        <v>30</v>
      </c>
      <c r="G29" s="38">
        <v>0.05</v>
      </c>
      <c r="H29" s="38" t="s">
        <v>351</v>
      </c>
      <c r="I29" s="39">
        <f t="shared" si="0"/>
        <v>0.88659999999999994</v>
      </c>
      <c r="J29" s="38">
        <v>1</v>
      </c>
      <c r="K29" s="36" t="s">
        <v>363</v>
      </c>
      <c r="L29" s="36" t="s">
        <v>364</v>
      </c>
    </row>
    <row r="30" spans="1:12" ht="26.25" customHeight="1" x14ac:dyDescent="0.25">
      <c r="A30" s="36" t="s">
        <v>359</v>
      </c>
      <c r="B30" s="36" t="s">
        <v>353</v>
      </c>
      <c r="C30" s="37">
        <v>103.7</v>
      </c>
      <c r="D30" s="36" t="s">
        <v>333</v>
      </c>
      <c r="E30" s="36" t="s">
        <v>243</v>
      </c>
      <c r="F30" s="38">
        <v>0.33333333329999998</v>
      </c>
      <c r="G30" s="38">
        <v>300</v>
      </c>
      <c r="H30" s="38" t="s">
        <v>335</v>
      </c>
      <c r="I30" s="39">
        <f t="shared" si="0"/>
        <v>0.34566666666666668</v>
      </c>
      <c r="J30" s="38">
        <v>1</v>
      </c>
      <c r="K30" s="36" t="s">
        <v>360</v>
      </c>
      <c r="L30" s="36" t="s">
        <v>346</v>
      </c>
    </row>
    <row r="31" spans="1:12" ht="15" customHeight="1" x14ac:dyDescent="0.25">
      <c r="A31" s="40"/>
      <c r="B31" s="40"/>
      <c r="C31" s="41"/>
      <c r="D31" s="40"/>
      <c r="E31" s="40"/>
      <c r="F31" s="41"/>
      <c r="G31" s="41">
        <v>0.05</v>
      </c>
      <c r="H31" s="41"/>
      <c r="I31" s="42"/>
      <c r="J31" s="41">
        <v>0</v>
      </c>
      <c r="K31" s="40"/>
      <c r="L31" s="40" t="s">
        <v>346</v>
      </c>
    </row>
    <row r="32" spans="1:12" ht="15" customHeight="1" x14ac:dyDescent="0.25">
      <c r="A32" s="40"/>
      <c r="B32" s="40"/>
      <c r="C32" s="41"/>
      <c r="D32" s="40"/>
      <c r="E32" s="40"/>
      <c r="F32" s="41"/>
      <c r="G32" s="41">
        <v>0.05</v>
      </c>
      <c r="H32" s="41"/>
      <c r="I32" s="42"/>
      <c r="J32" s="41">
        <v>0</v>
      </c>
      <c r="K32" s="40"/>
      <c r="L32" s="40" t="s">
        <v>346</v>
      </c>
    </row>
    <row r="33" spans="1:12" ht="15" customHeight="1" x14ac:dyDescent="0.25">
      <c r="A33" s="40"/>
      <c r="B33" s="40"/>
      <c r="C33" s="41"/>
      <c r="D33" s="40"/>
      <c r="E33" s="40"/>
      <c r="F33" s="41"/>
      <c r="G33" s="41">
        <v>0.05</v>
      </c>
      <c r="H33" s="41"/>
      <c r="I33" s="42"/>
      <c r="J33" s="41">
        <v>0</v>
      </c>
      <c r="K33" s="40"/>
      <c r="L33" s="40" t="s">
        <v>346</v>
      </c>
    </row>
    <row r="34" spans="1:12" ht="15" customHeight="1" x14ac:dyDescent="0.25">
      <c r="A34" s="40"/>
      <c r="B34" s="40"/>
      <c r="C34" s="41"/>
      <c r="D34" s="40"/>
      <c r="E34" s="40"/>
      <c r="F34" s="41"/>
      <c r="G34" s="41">
        <v>0.05</v>
      </c>
      <c r="H34" s="41"/>
      <c r="I34" s="42"/>
      <c r="J34" s="41">
        <v>0</v>
      </c>
      <c r="K34" s="40"/>
      <c r="L34" s="40" t="s">
        <v>346</v>
      </c>
    </row>
    <row r="35" spans="1:12" ht="15" customHeight="1" x14ac:dyDescent="0.25">
      <c r="A35" s="40"/>
      <c r="B35" s="40"/>
      <c r="C35" s="41"/>
      <c r="D35" s="40"/>
      <c r="E35" s="40"/>
      <c r="F35" s="41"/>
      <c r="G35" s="41">
        <v>0.05</v>
      </c>
      <c r="H35" s="41"/>
      <c r="I35" s="42"/>
      <c r="J35" s="41">
        <v>0</v>
      </c>
      <c r="K35" s="40"/>
      <c r="L35" s="40" t="s">
        <v>346</v>
      </c>
    </row>
    <row r="36" spans="1:12" ht="15" customHeight="1" x14ac:dyDescent="0.25">
      <c r="A36" s="40"/>
      <c r="B36" s="40"/>
      <c r="C36" s="41"/>
      <c r="D36" s="40"/>
      <c r="E36" s="40"/>
      <c r="F36" s="41"/>
      <c r="G36" s="41">
        <v>0.05</v>
      </c>
      <c r="H36" s="41"/>
      <c r="I36" s="42"/>
      <c r="J36" s="41">
        <v>0</v>
      </c>
      <c r="K36" s="40"/>
      <c r="L36" s="40" t="s">
        <v>346</v>
      </c>
    </row>
    <row r="37" spans="1:12" ht="15" customHeight="1" x14ac:dyDescent="0.25">
      <c r="A37" s="40"/>
      <c r="B37" s="40"/>
      <c r="C37" s="41"/>
      <c r="D37" s="40"/>
      <c r="E37" s="40"/>
      <c r="F37" s="41"/>
      <c r="G37" s="41">
        <v>0.05</v>
      </c>
      <c r="H37" s="41"/>
      <c r="I37" s="42"/>
      <c r="J37" s="41">
        <v>0</v>
      </c>
      <c r="K37" s="40"/>
      <c r="L37" s="40" t="s">
        <v>346</v>
      </c>
    </row>
    <row r="38" spans="1:12" ht="15" customHeight="1" x14ac:dyDescent="0.25">
      <c r="A38" s="40"/>
      <c r="B38" s="40"/>
      <c r="C38" s="41"/>
      <c r="D38" s="40"/>
      <c r="E38" s="40"/>
      <c r="F38" s="41"/>
      <c r="G38" s="41">
        <v>0.05</v>
      </c>
      <c r="H38" s="41"/>
      <c r="I38" s="42"/>
      <c r="J38" s="41">
        <v>0</v>
      </c>
      <c r="K38" s="40"/>
      <c r="L38" s="40" t="s">
        <v>346</v>
      </c>
    </row>
    <row r="39" spans="1:12" ht="15" customHeight="1" x14ac:dyDescent="0.25">
      <c r="A39" s="40"/>
      <c r="B39" s="40"/>
      <c r="C39" s="41"/>
      <c r="D39" s="40"/>
      <c r="E39" s="40"/>
      <c r="F39" s="41"/>
      <c r="G39" s="41">
        <v>0.05</v>
      </c>
      <c r="H39" s="41"/>
      <c r="I39" s="42"/>
      <c r="J39" s="41">
        <v>0</v>
      </c>
      <c r="K39" s="40"/>
      <c r="L39" s="40" t="s">
        <v>346</v>
      </c>
    </row>
    <row r="40" spans="1:12" ht="15" customHeight="1" x14ac:dyDescent="0.25">
      <c r="A40" s="40"/>
      <c r="B40" s="40"/>
      <c r="C40" s="41"/>
      <c r="D40" s="40"/>
      <c r="E40" s="40"/>
      <c r="F40" s="41"/>
      <c r="G40" s="41">
        <v>0.05</v>
      </c>
      <c r="H40" s="41"/>
      <c r="I40" s="42"/>
      <c r="J40" s="41">
        <v>0</v>
      </c>
      <c r="K40" s="40"/>
      <c r="L40" s="40" t="s">
        <v>346</v>
      </c>
    </row>
    <row r="41" spans="1:12" ht="15" customHeight="1" x14ac:dyDescent="0.25">
      <c r="A41" s="40"/>
      <c r="B41" s="40"/>
      <c r="C41" s="41"/>
      <c r="D41" s="40"/>
      <c r="E41" s="40"/>
      <c r="F41" s="41"/>
      <c r="G41" s="41">
        <v>0.05</v>
      </c>
      <c r="H41" s="41"/>
      <c r="I41" s="42"/>
      <c r="J41" s="41">
        <v>0</v>
      </c>
      <c r="K41" s="40"/>
      <c r="L41" s="40" t="s">
        <v>346</v>
      </c>
    </row>
    <row r="42" spans="1:12" ht="15" customHeight="1" x14ac:dyDescent="0.25">
      <c r="A42" s="40"/>
      <c r="B42" s="40"/>
      <c r="C42" s="41"/>
      <c r="D42" s="40"/>
      <c r="E42" s="40"/>
      <c r="F42" s="41"/>
      <c r="G42" s="41">
        <v>0.05</v>
      </c>
      <c r="H42" s="41"/>
      <c r="I42" s="42"/>
      <c r="J42" s="41">
        <v>0</v>
      </c>
      <c r="K42" s="40"/>
      <c r="L42" s="40" t="s">
        <v>346</v>
      </c>
    </row>
    <row r="43" spans="1:12" ht="15" customHeight="1" x14ac:dyDescent="0.25">
      <c r="A43" s="40"/>
      <c r="B43" s="40"/>
      <c r="C43" s="41"/>
      <c r="D43" s="40"/>
      <c r="E43" s="40"/>
      <c r="F43" s="41"/>
      <c r="G43" s="41">
        <v>0.05</v>
      </c>
      <c r="H43" s="41"/>
      <c r="I43" s="42"/>
      <c r="J43" s="41">
        <v>0</v>
      </c>
      <c r="K43" s="40"/>
      <c r="L43" s="40" t="s">
        <v>346</v>
      </c>
    </row>
    <row r="45" spans="1:12" ht="15" customHeight="1" x14ac:dyDescent="0.25">
      <c r="A45" s="1"/>
      <c r="B45" s="1"/>
      <c r="C45" s="1"/>
      <c r="D45" s="1"/>
      <c r="E45" s="1"/>
      <c r="F45" s="1"/>
      <c r="G45" s="1"/>
      <c r="H45" s="1"/>
      <c r="I45" s="43"/>
      <c r="J45" s="43"/>
    </row>
  </sheetData>
  <mergeCells count="3">
    <mergeCell ref="A1:L1"/>
    <mergeCell ref="A2:L2"/>
    <mergeCell ref="A45:H4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Instruções</vt:lpstr>
      <vt:lpstr>Dados da Proposta</vt:lpstr>
      <vt:lpstr>Mão de Obra</vt:lpstr>
      <vt:lpstr>Encargos</vt:lpstr>
      <vt:lpstr>Benefícios</vt:lpstr>
      <vt:lpstr>Escala e Cobertura</vt:lpstr>
      <vt:lpstr>Materiais</vt:lpstr>
      <vt:lpstr>Uniformes e EPIs</vt:lpstr>
      <vt:lpstr>Equipamentos</vt:lpstr>
      <vt:lpstr>Indiretos Tributos Lucro</vt:lpstr>
      <vt:lpstr>Resumo e Exequibilidade</vt:lpstr>
      <vt:lpstr>Dimensionamento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Barbosa Bezerra</dc:creator>
  <cp:lastModifiedBy>Tais Barbosa Bezerra</cp:lastModifiedBy>
  <dcterms:created xsi:type="dcterms:W3CDTF">2026-09-17T19:44:55Z</dcterms:created>
  <dcterms:modified xsi:type="dcterms:W3CDTF">2026-09-17T19:44:55Z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2026-09-17T11:29:16Z</dcterms:created>
  <dc:creator>Anibal Viegas de Assis Mascarenhas</dc:creator>
  <dc:description/>
  <dc:language>en-US</dc:language>
  <cp:lastModifiedBy>Anibal Viegas de Assis Mascarenhas</cp:lastModifiedBy>
  <dcterms:modified xsi:type="dcterms:W3CDTF">2026-09-17T13:02:15Z</dcterms:modified>
  <cp:revision>0</cp:revision>
  <dc:subject/>
  <dc:title/>
</cp:coreProperties>
</file>